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855" tabRatio="599" firstSheet="2" activeTab="4"/>
  </bookViews>
  <sheets>
    <sheet name="설명서" sheetId="14" r:id="rId1"/>
    <sheet name="품질비용" sheetId="18" r:id="rId2"/>
    <sheet name="계획서" sheetId="20" r:id="rId3"/>
    <sheet name="수량입력" sheetId="6" r:id="rId4"/>
    <sheet name="목차 " sheetId="27" r:id="rId5"/>
    <sheet name="토 공" sheetId="7" r:id="rId6"/>
    <sheet name="구조물공" sheetId="8" r:id="rId7"/>
    <sheet name="수리구조물" sheetId="23" r:id="rId8"/>
    <sheet name="부대공" sheetId="24" r:id="rId9"/>
  </sheets>
  <calcPr calcId="144525"/>
</workbook>
</file>

<file path=xl/calcChain.xml><?xml version="1.0" encoding="utf-8"?>
<calcChain xmlns="http://schemas.openxmlformats.org/spreadsheetml/2006/main">
  <c r="E11" i="23" l="1"/>
  <c r="H69" i="23"/>
  <c r="H70" i="23"/>
  <c r="H71" i="23"/>
  <c r="E70" i="23"/>
  <c r="E72" i="23" s="1"/>
  <c r="G72" i="23" s="1"/>
  <c r="H86" i="23"/>
  <c r="H87" i="23"/>
  <c r="H88" i="23"/>
  <c r="E89" i="23"/>
  <c r="G89" i="23" s="1"/>
  <c r="H91" i="23"/>
  <c r="H90" i="23"/>
  <c r="H89" i="23"/>
  <c r="H74" i="23"/>
  <c r="H73" i="23"/>
  <c r="H72" i="23"/>
  <c r="E103" i="23"/>
  <c r="E113" i="23"/>
  <c r="E106" i="23"/>
  <c r="G106" i="23" s="1"/>
  <c r="G107" i="23" s="1"/>
  <c r="E104" i="23"/>
  <c r="G104" i="23" s="1"/>
  <c r="E94" i="23"/>
  <c r="G94" i="23" s="1"/>
  <c r="H104" i="23"/>
  <c r="H111" i="23"/>
  <c r="H110" i="23"/>
  <c r="H109" i="23"/>
  <c r="H108" i="23"/>
  <c r="H107" i="23"/>
  <c r="H106" i="23"/>
  <c r="H103" i="23"/>
  <c r="H102" i="23"/>
  <c r="H101" i="23"/>
  <c r="H100" i="23"/>
  <c r="I100" i="23" s="1"/>
  <c r="H99" i="23"/>
  <c r="I99" i="23" s="1"/>
  <c r="H98" i="23"/>
  <c r="I98" i="23" s="1"/>
  <c r="H97" i="23"/>
  <c r="I97" i="23" s="1"/>
  <c r="H96" i="23"/>
  <c r="I96" i="23" s="1"/>
  <c r="H95" i="23"/>
  <c r="I95" i="23" s="1"/>
  <c r="H94" i="23"/>
  <c r="E87" i="23"/>
  <c r="G87" i="23" s="1"/>
  <c r="H84" i="23"/>
  <c r="F103" i="6"/>
  <c r="E86" i="23" s="1"/>
  <c r="G86" i="23" s="1"/>
  <c r="I86" i="23" s="1"/>
  <c r="E69" i="23"/>
  <c r="G69" i="23" s="1"/>
  <c r="I69" i="23" s="1"/>
  <c r="G18" i="23"/>
  <c r="E27" i="23"/>
  <c r="G27" i="23" s="1"/>
  <c r="G11" i="23"/>
  <c r="G12" i="23" s="1"/>
  <c r="E5" i="23"/>
  <c r="H27" i="23"/>
  <c r="H9" i="23"/>
  <c r="H8" i="23"/>
  <c r="H7" i="23"/>
  <c r="H6" i="23"/>
  <c r="H5" i="23"/>
  <c r="H32" i="23"/>
  <c r="H31" i="23"/>
  <c r="H30" i="23"/>
  <c r="H29" i="23"/>
  <c r="H28" i="23"/>
  <c r="H20" i="23"/>
  <c r="E20" i="23"/>
  <c r="G20" i="23" s="1"/>
  <c r="H19" i="23"/>
  <c r="H18" i="23"/>
  <c r="H17" i="23"/>
  <c r="I17" i="23" s="1"/>
  <c r="H16" i="23"/>
  <c r="I16" i="23" s="1"/>
  <c r="H15" i="23"/>
  <c r="I15" i="23" s="1"/>
  <c r="H14" i="23"/>
  <c r="I14" i="23" s="1"/>
  <c r="H13" i="23"/>
  <c r="I13" i="23" s="1"/>
  <c r="H12" i="23"/>
  <c r="H11" i="23"/>
  <c r="G70" i="23" l="1"/>
  <c r="I104" i="23"/>
  <c r="I12" i="23"/>
  <c r="G88" i="23"/>
  <c r="I88" i="23" s="1"/>
  <c r="I87" i="23"/>
  <c r="G90" i="23"/>
  <c r="I89" i="23"/>
  <c r="I72" i="23"/>
  <c r="G73" i="23"/>
  <c r="G103" i="23"/>
  <c r="I103" i="23" s="1"/>
  <c r="G108" i="23"/>
  <c r="I107" i="23"/>
  <c r="I106" i="23"/>
  <c r="G101" i="23"/>
  <c r="I94" i="23"/>
  <c r="E77" i="23"/>
  <c r="E84" i="23"/>
  <c r="G84" i="23" s="1"/>
  <c r="I84" i="23" s="1"/>
  <c r="I27" i="23"/>
  <c r="I20" i="23"/>
  <c r="G28" i="23"/>
  <c r="I28" i="23" s="1"/>
  <c r="I11" i="23"/>
  <c r="H36" i="23"/>
  <c r="I36" i="23" s="1"/>
  <c r="H37" i="23"/>
  <c r="I37" i="23" s="1"/>
  <c r="H38" i="23"/>
  <c r="I38" i="23" s="1"/>
  <c r="H39" i="23"/>
  <c r="I39" i="23" s="1"/>
  <c r="H40" i="23"/>
  <c r="I40" i="23" s="1"/>
  <c r="H41" i="23"/>
  <c r="I41" i="23" s="1"/>
  <c r="G71" i="23" l="1"/>
  <c r="I71" i="23" s="1"/>
  <c r="I70" i="23"/>
  <c r="I90" i="23"/>
  <c r="G91" i="23"/>
  <c r="I91" i="23" s="1"/>
  <c r="G74" i="23"/>
  <c r="I74" i="23" s="1"/>
  <c r="I73" i="23"/>
  <c r="G109" i="23"/>
  <c r="I108" i="23"/>
  <c r="G102" i="23"/>
  <c r="I102" i="23" s="1"/>
  <c r="I101" i="23"/>
  <c r="I105" i="23" s="1"/>
  <c r="G29" i="23"/>
  <c r="I29" i="23" s="1"/>
  <c r="G19" i="23"/>
  <c r="I19" i="23" s="1"/>
  <c r="I18" i="23"/>
  <c r="I75" i="23" l="1"/>
  <c r="I92" i="23"/>
  <c r="I109" i="23"/>
  <c r="G110" i="23"/>
  <c r="I21" i="23"/>
  <c r="G30" i="23"/>
  <c r="I30" i="23" s="1"/>
  <c r="F90" i="6"/>
  <c r="E77" i="8" s="1"/>
  <c r="F89" i="6"/>
  <c r="E72" i="8" s="1"/>
  <c r="F85" i="6"/>
  <c r="E63" i="8" s="1"/>
  <c r="G111" i="23" l="1"/>
  <c r="I111" i="23" s="1"/>
  <c r="I110" i="23"/>
  <c r="G31" i="23"/>
  <c r="I31" i="23" s="1"/>
  <c r="E64" i="24"/>
  <c r="G64" i="24" s="1"/>
  <c r="E55" i="24"/>
  <c r="G55" i="24" s="1"/>
  <c r="E41" i="24"/>
  <c r="G41" i="24" s="1"/>
  <c r="E32" i="24"/>
  <c r="G32" i="24" s="1"/>
  <c r="E28" i="24"/>
  <c r="G28" i="24" s="1"/>
  <c r="E21" i="24"/>
  <c r="G21" i="24" s="1"/>
  <c r="E17" i="24"/>
  <c r="G17" i="24" s="1"/>
  <c r="E11" i="24"/>
  <c r="G11" i="24" s="1"/>
  <c r="G113" i="23"/>
  <c r="G77" i="23"/>
  <c r="E67" i="23"/>
  <c r="G67" i="23" s="1"/>
  <c r="E60" i="23"/>
  <c r="G60" i="23" s="1"/>
  <c r="E55" i="23"/>
  <c r="G55" i="23" s="1"/>
  <c r="E51" i="23"/>
  <c r="G51" i="23" s="1"/>
  <c r="E35" i="23"/>
  <c r="G35" i="23" s="1"/>
  <c r="I112" i="23" l="1"/>
  <c r="G32" i="23"/>
  <c r="I32" i="23" s="1"/>
  <c r="I33" i="23" s="1"/>
  <c r="F77" i="6" l="1"/>
  <c r="F78" i="6"/>
  <c r="F79" i="6"/>
  <c r="F80" i="6"/>
  <c r="F76" i="6"/>
  <c r="E81" i="6"/>
  <c r="C67" i="6"/>
  <c r="C72" i="6"/>
  <c r="E44" i="8" s="1"/>
  <c r="F71" i="6"/>
  <c r="F70" i="6"/>
  <c r="F69" i="6"/>
  <c r="F68" i="6"/>
  <c r="F64" i="6"/>
  <c r="F65" i="6"/>
  <c r="F66" i="6"/>
  <c r="F63" i="6"/>
  <c r="G59" i="6"/>
  <c r="G58" i="6"/>
  <c r="G57" i="6"/>
  <c r="G56" i="6"/>
  <c r="G52" i="6"/>
  <c r="G53" i="6"/>
  <c r="G54" i="6"/>
  <c r="G51" i="6"/>
  <c r="E55" i="6"/>
  <c r="F60" i="6"/>
  <c r="F55" i="6"/>
  <c r="C60" i="6"/>
  <c r="E25" i="8" s="1"/>
  <c r="C55" i="6"/>
  <c r="G47" i="6"/>
  <c r="G46" i="6"/>
  <c r="G45" i="6"/>
  <c r="G44" i="6"/>
  <c r="G43" i="6"/>
  <c r="G37" i="6"/>
  <c r="G39" i="6"/>
  <c r="G40" i="6"/>
  <c r="G41" i="6"/>
  <c r="G38" i="6"/>
  <c r="D72" i="6"/>
  <c r="D60" i="6"/>
  <c r="E48" i="6"/>
  <c r="D48" i="6"/>
  <c r="C48" i="6"/>
  <c r="E20" i="8" s="1"/>
  <c r="F81" i="6" l="1"/>
  <c r="E52" i="8" s="1"/>
  <c r="E24" i="8"/>
  <c r="G55" i="6"/>
  <c r="G60" i="6"/>
  <c r="F67" i="6"/>
  <c r="E26" i="8"/>
  <c r="G48" i="6"/>
  <c r="F72" i="6"/>
  <c r="G42" i="6"/>
  <c r="E38" i="8" l="1"/>
  <c r="G38" i="8" s="1"/>
  <c r="E42" i="8"/>
  <c r="E17" i="8"/>
  <c r="C15" i="6" l="1"/>
  <c r="D15" i="6"/>
  <c r="E15" i="6"/>
  <c r="F15" i="6"/>
  <c r="G96" i="18" l="1"/>
  <c r="G56" i="18"/>
  <c r="G76" i="18"/>
  <c r="E14" i="7"/>
  <c r="G14" i="7" s="1"/>
  <c r="H20" i="7"/>
  <c r="H19" i="7"/>
  <c r="H18" i="7"/>
  <c r="H17" i="7"/>
  <c r="H16" i="7"/>
  <c r="H15" i="7"/>
  <c r="H14" i="7"/>
  <c r="E25" i="23"/>
  <c r="G25" i="23" s="1"/>
  <c r="G15" i="7" l="1"/>
  <c r="I14" i="7"/>
  <c r="G16" i="7" l="1"/>
  <c r="I15" i="7"/>
  <c r="I16" i="7" l="1"/>
  <c r="G17" i="7"/>
  <c r="G18" i="7" l="1"/>
  <c r="I17" i="7"/>
  <c r="G19" i="7" l="1"/>
  <c r="I18" i="7"/>
  <c r="G20" i="7" l="1"/>
  <c r="I20" i="7" s="1"/>
  <c r="I19" i="7"/>
  <c r="I21" i="7" l="1"/>
  <c r="H81" i="8" l="1"/>
  <c r="H80" i="8"/>
  <c r="H79" i="8"/>
  <c r="H78" i="8"/>
  <c r="H77" i="8"/>
  <c r="G77" i="8"/>
  <c r="G78" i="8" l="1"/>
  <c r="I77" i="8"/>
  <c r="G79" i="8" l="1"/>
  <c r="I78" i="8"/>
  <c r="H72" i="24"/>
  <c r="H71" i="24"/>
  <c r="H70" i="24"/>
  <c r="H69" i="24"/>
  <c r="H68" i="24"/>
  <c r="H67" i="24"/>
  <c r="H66" i="24"/>
  <c r="H65" i="24"/>
  <c r="H64" i="24"/>
  <c r="H55" i="24"/>
  <c r="H56" i="24"/>
  <c r="H57" i="24"/>
  <c r="H58" i="24"/>
  <c r="H59" i="24"/>
  <c r="H60" i="24"/>
  <c r="H61" i="24"/>
  <c r="H62" i="24"/>
  <c r="H50" i="24"/>
  <c r="H51" i="24"/>
  <c r="H52" i="24"/>
  <c r="H53" i="24"/>
  <c r="H49" i="24"/>
  <c r="H48" i="24"/>
  <c r="H47" i="24"/>
  <c r="H46" i="24"/>
  <c r="H45" i="24"/>
  <c r="H44" i="24"/>
  <c r="H43" i="24"/>
  <c r="H42" i="24"/>
  <c r="H41" i="24"/>
  <c r="H39" i="24"/>
  <c r="H38" i="24"/>
  <c r="H37" i="24"/>
  <c r="H36" i="24"/>
  <c r="H35" i="24"/>
  <c r="H34" i="24"/>
  <c r="H33" i="24"/>
  <c r="H32" i="24"/>
  <c r="H30" i="24"/>
  <c r="H29" i="24"/>
  <c r="H28" i="24"/>
  <c r="H27" i="24"/>
  <c r="H26" i="24"/>
  <c r="H25" i="24"/>
  <c r="H24" i="24"/>
  <c r="H23" i="24"/>
  <c r="H22" i="24"/>
  <c r="H21" i="24"/>
  <c r="H18" i="24"/>
  <c r="H19" i="24"/>
  <c r="H17" i="24"/>
  <c r="H15" i="24"/>
  <c r="H14" i="24"/>
  <c r="H13" i="24"/>
  <c r="H12" i="24"/>
  <c r="H11" i="24"/>
  <c r="H9" i="24"/>
  <c r="H8" i="24"/>
  <c r="H7" i="24"/>
  <c r="H6" i="24"/>
  <c r="H5" i="24"/>
  <c r="H4" i="24"/>
  <c r="H123" i="23"/>
  <c r="H122" i="23"/>
  <c r="H121" i="23"/>
  <c r="H120" i="23"/>
  <c r="H119" i="23"/>
  <c r="H118" i="23"/>
  <c r="H117" i="23"/>
  <c r="H116" i="23"/>
  <c r="H115" i="23"/>
  <c r="H114" i="23"/>
  <c r="H113" i="23"/>
  <c r="H83" i="23"/>
  <c r="H82" i="23"/>
  <c r="H81" i="23"/>
  <c r="H80" i="23"/>
  <c r="H79" i="23"/>
  <c r="H78" i="23"/>
  <c r="H77" i="23"/>
  <c r="H67" i="23"/>
  <c r="H66" i="23"/>
  <c r="H65" i="23"/>
  <c r="H64" i="23"/>
  <c r="H63" i="23"/>
  <c r="H62" i="23"/>
  <c r="H61" i="23"/>
  <c r="H60" i="23"/>
  <c r="H57" i="23"/>
  <c r="H56" i="23"/>
  <c r="H55" i="23"/>
  <c r="H54" i="23"/>
  <c r="H53" i="23"/>
  <c r="H52" i="23"/>
  <c r="H51" i="23"/>
  <c r="H49" i="23"/>
  <c r="H48" i="23"/>
  <c r="H47" i="23"/>
  <c r="H46" i="23"/>
  <c r="H44" i="23"/>
  <c r="H43" i="23"/>
  <c r="H42" i="23"/>
  <c r="H35" i="23"/>
  <c r="H25" i="23"/>
  <c r="H24" i="23"/>
  <c r="H23" i="23"/>
  <c r="H22" i="23"/>
  <c r="H75" i="8"/>
  <c r="H74" i="8"/>
  <c r="H73" i="8"/>
  <c r="H72" i="8"/>
  <c r="H68" i="8"/>
  <c r="H67" i="8"/>
  <c r="H66" i="8"/>
  <c r="H65" i="8"/>
  <c r="H64" i="8"/>
  <c r="H63" i="8"/>
  <c r="H56" i="8"/>
  <c r="H57" i="8"/>
  <c r="H58" i="8"/>
  <c r="H59" i="8"/>
  <c r="H55" i="8"/>
  <c r="H54" i="8"/>
  <c r="H53" i="8"/>
  <c r="H52" i="8"/>
  <c r="H47" i="8"/>
  <c r="H48" i="8"/>
  <c r="H49" i="8"/>
  <c r="H46" i="8"/>
  <c r="H45" i="8"/>
  <c r="H44" i="8"/>
  <c r="H43" i="8"/>
  <c r="H42" i="8"/>
  <c r="H36" i="8"/>
  <c r="H37" i="8"/>
  <c r="H38" i="8"/>
  <c r="H39" i="8"/>
  <c r="H35" i="8"/>
  <c r="H34" i="8"/>
  <c r="H33" i="8"/>
  <c r="H32" i="8"/>
  <c r="H31" i="8"/>
  <c r="H30" i="8"/>
  <c r="H29" i="8"/>
  <c r="H28" i="8"/>
  <c r="H27" i="8"/>
  <c r="H26" i="8"/>
  <c r="H25" i="8"/>
  <c r="H24" i="8"/>
  <c r="H10" i="8"/>
  <c r="H11" i="8"/>
  <c r="H12" i="8"/>
  <c r="H13" i="8"/>
  <c r="H14" i="8"/>
  <c r="H15" i="8"/>
  <c r="H16" i="8"/>
  <c r="H17" i="8"/>
  <c r="H18" i="8"/>
  <c r="H19" i="8"/>
  <c r="H20" i="8"/>
  <c r="H9" i="8"/>
  <c r="H8" i="8"/>
  <c r="H7" i="8"/>
  <c r="H6" i="8"/>
  <c r="H5" i="8"/>
  <c r="H27" i="7"/>
  <c r="H26" i="7"/>
  <c r="H25" i="7"/>
  <c r="H23" i="7"/>
  <c r="H22" i="7"/>
  <c r="H5" i="7"/>
  <c r="H6" i="7"/>
  <c r="H7" i="7"/>
  <c r="H8" i="7"/>
  <c r="H9" i="7"/>
  <c r="H10" i="7"/>
  <c r="H11" i="7"/>
  <c r="H12" i="7"/>
  <c r="H4" i="7"/>
  <c r="I79" i="8" l="1"/>
  <c r="G80" i="8"/>
  <c r="G81" i="8" l="1"/>
  <c r="I81" i="8" s="1"/>
  <c r="I80" i="8"/>
  <c r="I82" i="8" l="1"/>
  <c r="E58" i="20"/>
  <c r="D58" i="20"/>
  <c r="C58" i="20"/>
  <c r="B58" i="20"/>
  <c r="E87" i="20"/>
  <c r="D87" i="20"/>
  <c r="C87" i="20"/>
  <c r="B87" i="20"/>
  <c r="A87" i="20"/>
  <c r="E86" i="20"/>
  <c r="D86" i="20"/>
  <c r="C86" i="20"/>
  <c r="B86" i="20"/>
  <c r="A86" i="20"/>
  <c r="E85" i="20"/>
  <c r="D85" i="20"/>
  <c r="C85" i="20"/>
  <c r="B85" i="20"/>
  <c r="A85" i="20"/>
  <c r="E77" i="20"/>
  <c r="D77" i="20"/>
  <c r="C77" i="20"/>
  <c r="B77" i="20"/>
  <c r="A77" i="20"/>
  <c r="E76" i="20"/>
  <c r="D76" i="20"/>
  <c r="C76" i="20"/>
  <c r="B76" i="20"/>
  <c r="A76" i="20"/>
  <c r="E75" i="20"/>
  <c r="D75" i="20"/>
  <c r="C75" i="20"/>
  <c r="B75" i="20"/>
  <c r="A75" i="20"/>
  <c r="E68" i="20"/>
  <c r="E67" i="20"/>
  <c r="D68" i="20"/>
  <c r="D67" i="20"/>
  <c r="C68" i="20"/>
  <c r="C67" i="20"/>
  <c r="B68" i="20"/>
  <c r="B67" i="20"/>
  <c r="A68" i="20"/>
  <c r="A67" i="20"/>
  <c r="A58" i="20"/>
  <c r="F36" i="20"/>
  <c r="F35" i="20"/>
  <c r="F34" i="20"/>
  <c r="F33" i="20"/>
  <c r="E36" i="20"/>
  <c r="E35" i="20"/>
  <c r="E34" i="20"/>
  <c r="E33" i="20"/>
  <c r="D36" i="20"/>
  <c r="D35" i="20"/>
  <c r="D34" i="20"/>
  <c r="D33" i="20"/>
  <c r="D30" i="20"/>
  <c r="D32" i="20"/>
  <c r="D31" i="20"/>
  <c r="F29" i="20"/>
  <c r="D29" i="20"/>
  <c r="F28" i="20"/>
  <c r="D28" i="20"/>
  <c r="C10" i="20"/>
  <c r="B4" i="20" l="1"/>
  <c r="D27" i="20" s="1"/>
  <c r="E31" i="18"/>
  <c r="E30" i="18"/>
  <c r="D87" i="18"/>
  <c r="F96" i="18" s="1"/>
  <c r="D86" i="18"/>
  <c r="C85" i="18"/>
  <c r="D67" i="18"/>
  <c r="F76" i="18" s="1"/>
  <c r="D66" i="18"/>
  <c r="C65" i="18"/>
  <c r="D47" i="18"/>
  <c r="F56" i="18" s="1"/>
  <c r="D46" i="18"/>
  <c r="C45" i="18"/>
  <c r="D5" i="18"/>
  <c r="D4" i="18"/>
  <c r="C3" i="18"/>
  <c r="F30" i="18"/>
  <c r="F31" i="18" s="1"/>
  <c r="F32" i="18" s="1"/>
  <c r="D31" i="18"/>
  <c r="F36" i="18" l="1"/>
  <c r="F38" i="18" s="1"/>
  <c r="F39" i="18" s="1"/>
  <c r="H96" i="18"/>
  <c r="G97" i="18" s="1"/>
  <c r="G98" i="18" s="1"/>
  <c r="G99" i="18" s="1"/>
  <c r="H76" i="18"/>
  <c r="G77" i="18" s="1"/>
  <c r="G78" i="18" s="1"/>
  <c r="G79" i="18" s="1"/>
  <c r="E27" i="24"/>
  <c r="G27" i="24" s="1"/>
  <c r="E4" i="24"/>
  <c r="G4" i="24" s="1"/>
  <c r="H56" i="18" l="1"/>
  <c r="F98" i="18"/>
  <c r="H97" i="18"/>
  <c r="F78" i="18"/>
  <c r="H77" i="18"/>
  <c r="G114" i="23"/>
  <c r="G115" i="23" s="1"/>
  <c r="G116" i="23" s="1"/>
  <c r="G117" i="23" s="1"/>
  <c r="G118" i="23" s="1"/>
  <c r="G119" i="23" s="1"/>
  <c r="G120" i="23" s="1"/>
  <c r="G121" i="23" s="1"/>
  <c r="G122" i="23" s="1"/>
  <c r="G123" i="23" s="1"/>
  <c r="G52" i="23"/>
  <c r="G53" i="23" s="1"/>
  <c r="G54" i="23" s="1"/>
  <c r="E46" i="23"/>
  <c r="G42" i="23"/>
  <c r="G43" i="23" s="1"/>
  <c r="E44" i="23"/>
  <c r="G44" i="23" s="1"/>
  <c r="E22" i="23"/>
  <c r="G22" i="23" l="1"/>
  <c r="G23" i="23" s="1"/>
  <c r="G24" i="23" s="1"/>
  <c r="G46" i="23"/>
  <c r="G47" i="23" s="1"/>
  <c r="G48" i="23" s="1"/>
  <c r="G49" i="23" s="1"/>
  <c r="G78" i="23"/>
  <c r="G79" i="23" s="1"/>
  <c r="G80" i="23" s="1"/>
  <c r="G81" i="23" s="1"/>
  <c r="G82" i="23" s="1"/>
  <c r="G83" i="23" s="1"/>
  <c r="G61" i="23"/>
  <c r="G62" i="23" s="1"/>
  <c r="G63" i="23" s="1"/>
  <c r="G64" i="23" s="1"/>
  <c r="I67" i="23"/>
  <c r="I68" i="23" s="1"/>
  <c r="I59" i="23" s="1"/>
  <c r="G57" i="18"/>
  <c r="H57" i="18" s="1"/>
  <c r="G59" i="18"/>
  <c r="G58" i="18"/>
  <c r="F58" i="18"/>
  <c r="F99" i="18"/>
  <c r="H99" i="18" s="1"/>
  <c r="H98" i="18"/>
  <c r="H78" i="18"/>
  <c r="F79" i="18"/>
  <c r="H79" i="18" s="1"/>
  <c r="I55" i="23"/>
  <c r="G56" i="23"/>
  <c r="I60" i="23" l="1"/>
  <c r="I62" i="23"/>
  <c r="I61" i="23"/>
  <c r="H100" i="18"/>
  <c r="H58" i="18"/>
  <c r="F59" i="18"/>
  <c r="H59" i="18" s="1"/>
  <c r="H80" i="18"/>
  <c r="I63" i="23"/>
  <c r="G57" i="23"/>
  <c r="I57" i="23" s="1"/>
  <c r="I56" i="23"/>
  <c r="G65" i="23"/>
  <c r="I64" i="23"/>
  <c r="I25" i="23"/>
  <c r="I24" i="23"/>
  <c r="I23" i="23"/>
  <c r="I22" i="23"/>
  <c r="G65" i="24"/>
  <c r="G66" i="24" s="1"/>
  <c r="G67" i="24" s="1"/>
  <c r="G68" i="24" s="1"/>
  <c r="G69" i="24" s="1"/>
  <c r="G70" i="24" s="1"/>
  <c r="G71" i="24" s="1"/>
  <c r="G72" i="24" s="1"/>
  <c r="G56" i="24"/>
  <c r="G57" i="24" s="1"/>
  <c r="G58" i="24" s="1"/>
  <c r="G59" i="24" s="1"/>
  <c r="G60" i="24" s="1"/>
  <c r="G61" i="24" s="1"/>
  <c r="G62" i="24" s="1"/>
  <c r="G42" i="24"/>
  <c r="G43" i="24" s="1"/>
  <c r="G44" i="24" s="1"/>
  <c r="G45" i="24" s="1"/>
  <c r="G46" i="24" s="1"/>
  <c r="G47" i="24" s="1"/>
  <c r="G48" i="24" s="1"/>
  <c r="G49" i="24" s="1"/>
  <c r="G33" i="24"/>
  <c r="G34" i="24" s="1"/>
  <c r="G35" i="24" s="1"/>
  <c r="G36" i="24" s="1"/>
  <c r="G37" i="24" s="1"/>
  <c r="G29" i="24"/>
  <c r="G30" i="24" s="1"/>
  <c r="G22" i="24"/>
  <c r="I42" i="23"/>
  <c r="I43" i="23"/>
  <c r="I44" i="23"/>
  <c r="I46" i="23"/>
  <c r="I47" i="23"/>
  <c r="I48" i="23"/>
  <c r="I49" i="23"/>
  <c r="I51" i="23"/>
  <c r="I52" i="23"/>
  <c r="I53" i="23"/>
  <c r="I54" i="23"/>
  <c r="I77" i="23"/>
  <c r="I78" i="23"/>
  <c r="I79" i="23"/>
  <c r="I80" i="23"/>
  <c r="I81" i="23"/>
  <c r="I82" i="23"/>
  <c r="I83" i="23"/>
  <c r="I113" i="23"/>
  <c r="I114" i="23"/>
  <c r="I115" i="23"/>
  <c r="I116" i="23"/>
  <c r="I117" i="23"/>
  <c r="I118" i="23"/>
  <c r="I119" i="23"/>
  <c r="I120" i="23"/>
  <c r="I121" i="23"/>
  <c r="I122" i="23"/>
  <c r="I123" i="23"/>
  <c r="I35" i="23"/>
  <c r="I58" i="23" l="1"/>
  <c r="I124" i="23"/>
  <c r="I93" i="23" s="1"/>
  <c r="I85" i="23"/>
  <c r="I76" i="23" s="1"/>
  <c r="I50" i="23"/>
  <c r="I26" i="23"/>
  <c r="I45" i="23"/>
  <c r="I58" i="24"/>
  <c r="H60" i="18"/>
  <c r="G66" i="23"/>
  <c r="I66" i="23" s="1"/>
  <c r="I65" i="23"/>
  <c r="I61" i="24"/>
  <c r="I57" i="24"/>
  <c r="I30" i="24"/>
  <c r="I62" i="24"/>
  <c r="I60" i="24"/>
  <c r="I56" i="24"/>
  <c r="I28" i="24"/>
  <c r="I21" i="24"/>
  <c r="I22" i="24"/>
  <c r="I37" i="24"/>
  <c r="I72" i="24"/>
  <c r="G50" i="24"/>
  <c r="I49" i="24"/>
  <c r="G38" i="24"/>
  <c r="I45" i="24"/>
  <c r="I41" i="24"/>
  <c r="I36" i="24"/>
  <c r="I32" i="24"/>
  <c r="I68" i="24"/>
  <c r="I64" i="24"/>
  <c r="I59" i="24"/>
  <c r="I55" i="24"/>
  <c r="G23" i="24"/>
  <c r="I48" i="24"/>
  <c r="I44" i="24"/>
  <c r="I35" i="24"/>
  <c r="I71" i="24"/>
  <c r="I67" i="24"/>
  <c r="I47" i="24"/>
  <c r="I43" i="24"/>
  <c r="I34" i="24"/>
  <c r="I29" i="24"/>
  <c r="I70" i="24"/>
  <c r="I66" i="24"/>
  <c r="I46" i="24"/>
  <c r="I42" i="24"/>
  <c r="I33" i="24"/>
  <c r="I69" i="24"/>
  <c r="I65" i="24"/>
  <c r="G18" i="24"/>
  <c r="I34" i="23" l="1"/>
  <c r="G23" i="18"/>
  <c r="I73" i="24"/>
  <c r="I63" i="24"/>
  <c r="G39" i="24"/>
  <c r="I39" i="24" s="1"/>
  <c r="I38" i="24"/>
  <c r="G51" i="24"/>
  <c r="I50" i="24"/>
  <c r="I23" i="24"/>
  <c r="G24" i="24"/>
  <c r="I4" i="24"/>
  <c r="G5" i="24"/>
  <c r="I18" i="24"/>
  <c r="G19" i="24"/>
  <c r="I19" i="24" s="1"/>
  <c r="I11" i="24"/>
  <c r="G12" i="24"/>
  <c r="I17" i="24"/>
  <c r="I40" i="24" l="1"/>
  <c r="I20" i="24"/>
  <c r="G52" i="24"/>
  <c r="I51" i="24"/>
  <c r="I24" i="24"/>
  <c r="G25" i="24"/>
  <c r="G13" i="24"/>
  <c r="I12" i="24"/>
  <c r="G6" i="24"/>
  <c r="I5" i="24"/>
  <c r="G53" i="24" l="1"/>
  <c r="I53" i="24" s="1"/>
  <c r="I52" i="24"/>
  <c r="G26" i="24"/>
  <c r="I26" i="24" s="1"/>
  <c r="I25" i="24"/>
  <c r="I6" i="24"/>
  <c r="G7" i="24"/>
  <c r="I13" i="24"/>
  <c r="G14" i="24"/>
  <c r="I54" i="24" l="1"/>
  <c r="I27" i="24"/>
  <c r="I31" i="24" s="1"/>
  <c r="G15" i="24"/>
  <c r="I15" i="24" s="1"/>
  <c r="I14" i="24"/>
  <c r="G8" i="24"/>
  <c r="I7" i="24"/>
  <c r="I16" i="24" l="1"/>
  <c r="I8" i="24"/>
  <c r="G9" i="24"/>
  <c r="I9" i="24" s="1"/>
  <c r="H36" i="18"/>
  <c r="H32" i="18"/>
  <c r="G30" i="18"/>
  <c r="I10" i="24" l="1"/>
  <c r="I3" i="24" s="1"/>
  <c r="G24" i="18" s="1"/>
  <c r="G22" i="18"/>
  <c r="H39" i="18"/>
  <c r="H30" i="18"/>
  <c r="H38" i="18"/>
  <c r="H37" i="18"/>
  <c r="G31" i="18"/>
  <c r="H31" i="18" s="1"/>
  <c r="H40" i="18" l="1"/>
  <c r="G10" i="18" s="1"/>
  <c r="H33" i="18"/>
  <c r="D55" i="6"/>
  <c r="G71" i="18" l="1"/>
  <c r="G91" i="18"/>
  <c r="G9" i="18"/>
  <c r="G51" i="18"/>
  <c r="G21" i="18" l="1"/>
  <c r="G5" i="23"/>
  <c r="G6" i="23" l="1"/>
  <c r="I5" i="23"/>
  <c r="G72" i="8"/>
  <c r="G63" i="8"/>
  <c r="I6" i="23" l="1"/>
  <c r="G7" i="23"/>
  <c r="I63" i="8"/>
  <c r="G64" i="8"/>
  <c r="G65" i="8" s="1"/>
  <c r="G73" i="8"/>
  <c r="I72" i="8"/>
  <c r="I7" i="23" l="1"/>
  <c r="G8" i="23"/>
  <c r="I64" i="8"/>
  <c r="G66" i="8"/>
  <c r="I65" i="8"/>
  <c r="I73" i="8"/>
  <c r="G74" i="8"/>
  <c r="I8" i="23" l="1"/>
  <c r="G9" i="23"/>
  <c r="I9" i="23" s="1"/>
  <c r="G67" i="8"/>
  <c r="I66" i="8"/>
  <c r="G75" i="8"/>
  <c r="I75" i="8" s="1"/>
  <c r="I74" i="8"/>
  <c r="I10" i="23" l="1"/>
  <c r="I4" i="23" s="1"/>
  <c r="I76" i="8"/>
  <c r="G68" i="8"/>
  <c r="I68" i="8" s="1"/>
  <c r="I67" i="8"/>
  <c r="I69" i="8" l="1"/>
  <c r="E27" i="7" l="1"/>
  <c r="G27" i="7" s="1"/>
  <c r="E25" i="7"/>
  <c r="G25" i="7" s="1"/>
  <c r="G26" i="7" s="1"/>
  <c r="E22" i="7"/>
  <c r="G22" i="7" s="1"/>
  <c r="G23" i="7" s="1"/>
  <c r="E4" i="7"/>
  <c r="G4" i="7" s="1"/>
  <c r="G5" i="7" s="1"/>
  <c r="G6" i="7" s="1"/>
  <c r="G7" i="7" s="1"/>
  <c r="G8" i="7" s="1"/>
  <c r="G9" i="7" s="1"/>
  <c r="G10" i="7" s="1"/>
  <c r="G11" i="7" s="1"/>
  <c r="G12" i="7" s="1"/>
  <c r="D42" i="6" l="1"/>
  <c r="G92" i="18" l="1"/>
  <c r="G72" i="18"/>
  <c r="G52" i="18"/>
  <c r="G20" i="18" l="1"/>
  <c r="G19" i="18" l="1"/>
  <c r="G44" i="8" l="1"/>
  <c r="I44" i="8" s="1"/>
  <c r="G45" i="8" l="1"/>
  <c r="G46" i="8" l="1"/>
  <c r="I45" i="8"/>
  <c r="I27" i="7"/>
  <c r="G47" i="8" l="1"/>
  <c r="I46" i="8"/>
  <c r="G48" i="8" l="1"/>
  <c r="I47" i="8"/>
  <c r="I4" i="7"/>
  <c r="I25" i="7"/>
  <c r="I26" i="7"/>
  <c r="I22" i="7"/>
  <c r="I23" i="7"/>
  <c r="G49" i="8" l="1"/>
  <c r="I49" i="8" s="1"/>
  <c r="I48" i="8"/>
  <c r="I5" i="7"/>
  <c r="I24" i="7"/>
  <c r="I28" i="7"/>
  <c r="I6" i="7" l="1"/>
  <c r="I7" i="7" l="1"/>
  <c r="I9" i="7" l="1"/>
  <c r="I8" i="7"/>
  <c r="I10" i="7" l="1"/>
  <c r="I12" i="7" l="1"/>
  <c r="I11" i="7"/>
  <c r="I13" i="7" l="1"/>
  <c r="D81" i="6"/>
  <c r="I3" i="7" l="1"/>
  <c r="G14" i="18" s="1"/>
  <c r="C81" i="6" l="1"/>
  <c r="D67" i="6"/>
  <c r="G25" i="8"/>
  <c r="I25" i="8" s="1"/>
  <c r="E42" i="6"/>
  <c r="C42" i="6"/>
  <c r="E19" i="8" l="1"/>
  <c r="G19" i="8" s="1"/>
  <c r="I19" i="8" s="1"/>
  <c r="G17" i="8"/>
  <c r="I17" i="8" s="1"/>
  <c r="E5" i="8"/>
  <c r="E11" i="8" s="1"/>
  <c r="G24" i="8"/>
  <c r="I24" i="8" s="1"/>
  <c r="G20" i="8"/>
  <c r="I20" i="8" s="1"/>
  <c r="G42" i="8"/>
  <c r="G52" i="8"/>
  <c r="E58" i="8"/>
  <c r="G58" i="8" s="1"/>
  <c r="I38" i="8"/>
  <c r="G18" i="8" l="1"/>
  <c r="I18" i="8" s="1"/>
  <c r="G11" i="8"/>
  <c r="E32" i="8"/>
  <c r="G32" i="8" s="1"/>
  <c r="I32" i="8" s="1"/>
  <c r="G26" i="8"/>
  <c r="G27" i="8" s="1"/>
  <c r="G43" i="8"/>
  <c r="I43" i="8" s="1"/>
  <c r="I42" i="8"/>
  <c r="G39" i="8"/>
  <c r="I39" i="8" s="1"/>
  <c r="G59" i="8"/>
  <c r="I59" i="8" s="1"/>
  <c r="I58" i="8"/>
  <c r="G53" i="8"/>
  <c r="I52" i="8"/>
  <c r="G5" i="8"/>
  <c r="I11" i="8" l="1"/>
  <c r="G16" i="8"/>
  <c r="I16" i="8" s="1"/>
  <c r="G13" i="8"/>
  <c r="I13" i="8" s="1"/>
  <c r="G14" i="8"/>
  <c r="I14" i="8" s="1"/>
  <c r="G12" i="8"/>
  <c r="I12" i="8" s="1"/>
  <c r="G15" i="8"/>
  <c r="I15" i="8" s="1"/>
  <c r="G36" i="8"/>
  <c r="I36" i="8" s="1"/>
  <c r="G35" i="8"/>
  <c r="I35" i="8" s="1"/>
  <c r="I26" i="8"/>
  <c r="G34" i="8"/>
  <c r="I34" i="8" s="1"/>
  <c r="G33" i="8"/>
  <c r="I33" i="8" s="1"/>
  <c r="G37" i="8"/>
  <c r="I37" i="8" s="1"/>
  <c r="I50" i="8"/>
  <c r="G54" i="8"/>
  <c r="I53" i="8"/>
  <c r="G28" i="8"/>
  <c r="I27" i="8"/>
  <c r="G6" i="8"/>
  <c r="I5" i="8"/>
  <c r="G55" i="8" l="1"/>
  <c r="I54" i="8"/>
  <c r="G29" i="8"/>
  <c r="I28" i="8"/>
  <c r="G7" i="8"/>
  <c r="I6" i="8"/>
  <c r="G56" i="8" l="1"/>
  <c r="I55" i="8"/>
  <c r="G30" i="8"/>
  <c r="I29" i="8"/>
  <c r="G8" i="8"/>
  <c r="I7" i="8"/>
  <c r="G18" i="18" l="1"/>
  <c r="G57" i="8"/>
  <c r="I57" i="8" s="1"/>
  <c r="I56" i="8"/>
  <c r="G31" i="8"/>
  <c r="I31" i="8" s="1"/>
  <c r="I30" i="8"/>
  <c r="G9" i="8"/>
  <c r="I8" i="8"/>
  <c r="G17" i="18" l="1"/>
  <c r="G16" i="18"/>
  <c r="I60" i="8"/>
  <c r="I40" i="8"/>
  <c r="G10" i="8"/>
  <c r="I10" i="8" s="1"/>
  <c r="I9" i="8"/>
  <c r="I21" i="8" l="1"/>
  <c r="I4" i="8" s="1"/>
  <c r="G15" i="18" l="1"/>
  <c r="G27" i="18" s="1"/>
  <c r="G70" i="18" l="1"/>
  <c r="G69" i="18" s="1"/>
  <c r="G90" i="18"/>
  <c r="G89" i="18" s="1"/>
  <c r="G8" i="18"/>
  <c r="G7" i="18" s="1"/>
  <c r="G50" i="18"/>
  <c r="G49" i="18" s="1"/>
</calcChain>
</file>

<file path=xl/sharedStrings.xml><?xml version="1.0" encoding="utf-8"?>
<sst xmlns="http://schemas.openxmlformats.org/spreadsheetml/2006/main" count="1150" uniqueCount="693">
  <si>
    <t>금액</t>
    <phoneticPr fontId="1" type="noConversion"/>
  </si>
  <si>
    <t>비 고</t>
    <phoneticPr fontId="1" type="noConversion"/>
  </si>
  <si>
    <t>공 종</t>
    <phoneticPr fontId="1" type="noConversion"/>
  </si>
  <si>
    <t>구 분</t>
    <phoneticPr fontId="1" type="noConversion"/>
  </si>
  <si>
    <t>단위</t>
    <phoneticPr fontId="1" type="noConversion"/>
  </si>
  <si>
    <t>비고</t>
    <phoneticPr fontId="1" type="noConversion"/>
  </si>
  <si>
    <t>단위</t>
    <phoneticPr fontId="1" type="noConversion"/>
  </si>
  <si>
    <t>비 고</t>
    <phoneticPr fontId="1" type="noConversion"/>
  </si>
  <si>
    <t>토취장</t>
    <phoneticPr fontId="1" type="noConversion"/>
  </si>
  <si>
    <t>개소</t>
    <phoneticPr fontId="1" type="noConversion"/>
  </si>
  <si>
    <t>노체</t>
    <phoneticPr fontId="1" type="noConversion"/>
  </si>
  <si>
    <t>㎥</t>
    <phoneticPr fontId="1" type="noConversion"/>
  </si>
  <si>
    <t>노상</t>
    <phoneticPr fontId="1" type="noConversion"/>
  </si>
  <si>
    <t>동상방지층</t>
    <phoneticPr fontId="1" type="noConversion"/>
  </si>
  <si>
    <t>차선</t>
    <phoneticPr fontId="1" type="noConversion"/>
  </si>
  <si>
    <t>왕복 차선</t>
    <phoneticPr fontId="1" type="noConversion"/>
  </si>
  <si>
    <t>포장연장</t>
    <phoneticPr fontId="1" type="noConversion"/>
  </si>
  <si>
    <t>Km</t>
    <phoneticPr fontId="1" type="noConversion"/>
  </si>
  <si>
    <t>계</t>
    <phoneticPr fontId="1" type="noConversion"/>
  </si>
  <si>
    <t>구분</t>
    <phoneticPr fontId="1" type="noConversion"/>
  </si>
  <si>
    <t>1000*1200</t>
    <phoneticPr fontId="1" type="noConversion"/>
  </si>
  <si>
    <t>1500*1800</t>
    <phoneticPr fontId="1" type="noConversion"/>
  </si>
  <si>
    <t>규격</t>
    <phoneticPr fontId="1" type="noConversion"/>
  </si>
  <si>
    <t>개소수</t>
    <phoneticPr fontId="1" type="noConversion"/>
  </si>
  <si>
    <t>연장</t>
    <phoneticPr fontId="1" type="noConversion"/>
  </si>
  <si>
    <t>Ø 600</t>
    <phoneticPr fontId="1" type="noConversion"/>
  </si>
  <si>
    <t>Ø 800</t>
    <phoneticPr fontId="1" type="noConversion"/>
  </si>
  <si>
    <t>Ø900</t>
    <phoneticPr fontId="1" type="noConversion"/>
  </si>
  <si>
    <t>Ø1200</t>
    <phoneticPr fontId="1" type="noConversion"/>
  </si>
  <si>
    <t>공종</t>
    <phoneticPr fontId="1" type="noConversion"/>
  </si>
  <si>
    <t>종목</t>
    <phoneticPr fontId="1" type="noConversion"/>
  </si>
  <si>
    <t>㎡</t>
    <phoneticPr fontId="1" type="noConversion"/>
  </si>
  <si>
    <t>공  종</t>
    <phoneticPr fontId="1" type="noConversion"/>
  </si>
  <si>
    <t>그라우트</t>
    <phoneticPr fontId="1" type="noConversion"/>
  </si>
  <si>
    <t>토 공</t>
    <phoneticPr fontId="1" type="noConversion"/>
  </si>
  <si>
    <t>구 분</t>
    <phoneticPr fontId="1" type="noConversion"/>
  </si>
  <si>
    <t>공  종</t>
    <phoneticPr fontId="1" type="noConversion"/>
  </si>
  <si>
    <t>시 험 종 목</t>
    <phoneticPr fontId="1" type="noConversion"/>
  </si>
  <si>
    <t>시 험 빈 도</t>
    <phoneticPr fontId="1" type="noConversion"/>
  </si>
  <si>
    <t>설계수량</t>
    <phoneticPr fontId="1" type="noConversion"/>
  </si>
  <si>
    <t>시험횟수</t>
    <phoneticPr fontId="1" type="noConversion"/>
  </si>
  <si>
    <t>비 고</t>
    <phoneticPr fontId="1" type="noConversion"/>
  </si>
  <si>
    <t>흙 깍기</t>
    <phoneticPr fontId="1" type="noConversion"/>
  </si>
  <si>
    <t>토취장</t>
    <phoneticPr fontId="1" type="noConversion"/>
  </si>
  <si>
    <t>함수비</t>
  </si>
  <si>
    <t>입도</t>
  </si>
  <si>
    <t>밀도</t>
  </si>
  <si>
    <t>밀도 및 흡수율</t>
    <phoneticPr fontId="1" type="noConversion"/>
  </si>
  <si>
    <t>체가름</t>
    <phoneticPr fontId="1" type="noConversion"/>
  </si>
  <si>
    <t>단가</t>
    <phoneticPr fontId="1" type="noConversion"/>
  </si>
  <si>
    <t>금액</t>
    <phoneticPr fontId="1" type="noConversion"/>
  </si>
  <si>
    <t>토취장 마다</t>
    <phoneticPr fontId="1" type="noConversion"/>
  </si>
  <si>
    <t xml:space="preserve"> 0.08mm 체 통과량</t>
    <phoneticPr fontId="1" type="noConversion"/>
  </si>
  <si>
    <t>액성한계</t>
    <phoneticPr fontId="1" type="noConversion"/>
  </si>
  <si>
    <t>소성한계</t>
    <phoneticPr fontId="1" type="noConversion"/>
  </si>
  <si>
    <t>CBR</t>
    <phoneticPr fontId="1" type="noConversion"/>
  </si>
  <si>
    <t>다짐시험 (노체용)</t>
    <phoneticPr fontId="1" type="noConversion"/>
  </si>
  <si>
    <t>다짐시험 (노상용)</t>
    <phoneticPr fontId="1" type="noConversion"/>
  </si>
  <si>
    <t>소계</t>
    <phoneticPr fontId="1" type="noConversion"/>
  </si>
  <si>
    <t>성토</t>
    <phoneticPr fontId="1" type="noConversion"/>
  </si>
  <si>
    <t>노체</t>
    <phoneticPr fontId="1" type="noConversion"/>
  </si>
  <si>
    <t>들밀도</t>
    <phoneticPr fontId="1" type="noConversion"/>
  </si>
  <si>
    <r>
      <t>2,000</t>
    </r>
    <r>
      <rPr>
        <sz val="11"/>
        <color theme="1"/>
        <rFont val="맑은 고딕"/>
        <family val="3"/>
        <charset val="129"/>
      </rPr>
      <t>㎥</t>
    </r>
    <r>
      <rPr>
        <sz val="11"/>
        <color theme="1"/>
        <rFont val="맑은 고딕"/>
        <family val="2"/>
        <charset val="129"/>
      </rPr>
      <t xml:space="preserve"> 마다</t>
    </r>
    <phoneticPr fontId="1" type="noConversion"/>
  </si>
  <si>
    <t>함수비</t>
    <phoneticPr fontId="1" type="noConversion"/>
  </si>
  <si>
    <t xml:space="preserve">노상 </t>
    <phoneticPr fontId="1" type="noConversion"/>
  </si>
  <si>
    <t>도로평판</t>
    <phoneticPr fontId="1" type="noConversion"/>
  </si>
  <si>
    <r>
      <t>1,000</t>
    </r>
    <r>
      <rPr>
        <sz val="11"/>
        <color theme="1"/>
        <rFont val="맑은 고딕"/>
        <family val="3"/>
        <charset val="129"/>
      </rPr>
      <t>㎥</t>
    </r>
    <r>
      <rPr>
        <sz val="11"/>
        <color theme="1"/>
        <rFont val="맑은 고딕"/>
        <family val="2"/>
        <charset val="129"/>
      </rPr>
      <t xml:space="preserve"> 마다</t>
    </r>
    <phoneticPr fontId="1" type="noConversion"/>
  </si>
  <si>
    <t>함수비</t>
    <phoneticPr fontId="1" type="noConversion"/>
  </si>
  <si>
    <t>proof rolling</t>
    <phoneticPr fontId="1" type="noConversion"/>
  </si>
  <si>
    <r>
      <t>차선수</t>
    </r>
    <r>
      <rPr>
        <sz val="11"/>
        <color theme="1"/>
        <rFont val="맑은 고딕"/>
        <family val="3"/>
        <charset val="129"/>
      </rPr>
      <t>× 연장</t>
    </r>
    <phoneticPr fontId="1" type="noConversion"/>
  </si>
  <si>
    <t>골재원 마다</t>
    <phoneticPr fontId="1" type="noConversion"/>
  </si>
  <si>
    <t>마모</t>
    <phoneticPr fontId="1" type="noConversion"/>
  </si>
  <si>
    <t>다짐</t>
    <phoneticPr fontId="1" type="noConversion"/>
  </si>
  <si>
    <t>슬럼프</t>
    <phoneticPr fontId="1" type="noConversion"/>
  </si>
  <si>
    <t>공기량</t>
    <phoneticPr fontId="1" type="noConversion"/>
  </si>
  <si>
    <t>염화물 함유량</t>
    <phoneticPr fontId="1" type="noConversion"/>
  </si>
  <si>
    <t>공시체 제작</t>
    <phoneticPr fontId="1" type="noConversion"/>
  </si>
  <si>
    <t>압축강도</t>
    <phoneticPr fontId="1" type="noConversion"/>
  </si>
  <si>
    <t>수직재</t>
    <phoneticPr fontId="1" type="noConversion"/>
  </si>
  <si>
    <t>압축하중</t>
    <phoneticPr fontId="1" type="noConversion"/>
  </si>
  <si>
    <t>(버림, 바닥,날개벽,</t>
    <phoneticPr fontId="1" type="noConversion"/>
  </si>
  <si>
    <t>CBR</t>
    <phoneticPr fontId="1" type="noConversion"/>
  </si>
  <si>
    <t>다짐</t>
    <phoneticPr fontId="1" type="noConversion"/>
  </si>
  <si>
    <t>체가름</t>
    <phoneticPr fontId="1" type="noConversion"/>
  </si>
  <si>
    <t>들밀도</t>
    <phoneticPr fontId="1" type="noConversion"/>
  </si>
  <si>
    <t>수평재</t>
    <phoneticPr fontId="1" type="noConversion"/>
  </si>
  <si>
    <t>휨하중</t>
    <phoneticPr fontId="1" type="noConversion"/>
  </si>
  <si>
    <t>가새재</t>
    <phoneticPr fontId="1" type="noConversion"/>
  </si>
  <si>
    <t>트러스</t>
    <phoneticPr fontId="1" type="noConversion"/>
  </si>
  <si>
    <t>연결죠인트</t>
    <phoneticPr fontId="1" type="noConversion"/>
  </si>
  <si>
    <t>인장하중</t>
    <phoneticPr fontId="1" type="noConversion"/>
  </si>
  <si>
    <t>콘크리트</t>
    <phoneticPr fontId="1" type="noConversion"/>
  </si>
  <si>
    <t>슬럼프</t>
    <phoneticPr fontId="1" type="noConversion"/>
  </si>
  <si>
    <t>공기량</t>
    <phoneticPr fontId="1" type="noConversion"/>
  </si>
  <si>
    <t>염화물 함유량</t>
    <phoneticPr fontId="1" type="noConversion"/>
  </si>
  <si>
    <t>공시체 제작</t>
    <phoneticPr fontId="1" type="noConversion"/>
  </si>
  <si>
    <t>압축강도</t>
    <phoneticPr fontId="1" type="noConversion"/>
  </si>
  <si>
    <t>뒷채움재</t>
    <phoneticPr fontId="1" type="noConversion"/>
  </si>
  <si>
    <t xml:space="preserve"> 0.08mm 체 통과량</t>
    <phoneticPr fontId="1" type="noConversion"/>
  </si>
  <si>
    <t>골재의 밀도 및 흡수율</t>
    <phoneticPr fontId="1" type="noConversion"/>
  </si>
  <si>
    <t>마모</t>
    <phoneticPr fontId="1" type="noConversion"/>
  </si>
  <si>
    <t>뒷채움</t>
    <phoneticPr fontId="1" type="noConversion"/>
  </si>
  <si>
    <t>터파기</t>
    <phoneticPr fontId="1" type="noConversion"/>
  </si>
  <si>
    <t>구조물 평판</t>
    <phoneticPr fontId="1" type="noConversion"/>
  </si>
  <si>
    <t>(버림, 바닥,벽체,</t>
    <phoneticPr fontId="1" type="noConversion"/>
  </si>
  <si>
    <t>CBR</t>
    <phoneticPr fontId="1" type="noConversion"/>
  </si>
  <si>
    <t>다짐</t>
    <phoneticPr fontId="1" type="noConversion"/>
  </si>
  <si>
    <t>체가름</t>
    <phoneticPr fontId="1" type="noConversion"/>
  </si>
  <si>
    <t>되메우기</t>
    <phoneticPr fontId="1" type="noConversion"/>
  </si>
  <si>
    <t>개소당 2회</t>
    <phoneticPr fontId="1" type="noConversion"/>
  </si>
  <si>
    <t>염화물 함유량</t>
    <phoneticPr fontId="1" type="noConversion"/>
  </si>
  <si>
    <t>공시체 제작</t>
    <phoneticPr fontId="1" type="noConversion"/>
  </si>
  <si>
    <t>압축강도</t>
    <phoneticPr fontId="1" type="noConversion"/>
  </si>
  <si>
    <t>염화물 함유량</t>
    <phoneticPr fontId="1" type="noConversion"/>
  </si>
  <si>
    <t>공시체 제작</t>
    <phoneticPr fontId="1" type="noConversion"/>
  </si>
  <si>
    <t>압축강도</t>
    <phoneticPr fontId="1" type="noConversion"/>
  </si>
  <si>
    <t>되메우기</t>
    <phoneticPr fontId="1" type="noConversion"/>
  </si>
  <si>
    <t>들밀도</t>
    <phoneticPr fontId="1" type="noConversion"/>
  </si>
  <si>
    <t>함수비</t>
    <phoneticPr fontId="1" type="noConversion"/>
  </si>
  <si>
    <t xml:space="preserve">겉모양 </t>
    <phoneticPr fontId="1" type="noConversion"/>
  </si>
  <si>
    <t>치수</t>
    <phoneticPr fontId="1" type="noConversion"/>
  </si>
  <si>
    <t>휨강성 변형량</t>
    <phoneticPr fontId="1" type="noConversion"/>
  </si>
  <si>
    <t>접착성</t>
    <phoneticPr fontId="1" type="noConversion"/>
  </si>
  <si>
    <t>제품규격별</t>
    <phoneticPr fontId="1" type="noConversion"/>
  </si>
  <si>
    <t>겉모양</t>
    <phoneticPr fontId="1" type="noConversion"/>
  </si>
  <si>
    <t>소 계</t>
    <phoneticPr fontId="1" type="noConversion"/>
  </si>
  <si>
    <t>밀도</t>
    <phoneticPr fontId="1" type="noConversion"/>
  </si>
  <si>
    <t>모양</t>
    <phoneticPr fontId="1" type="noConversion"/>
  </si>
  <si>
    <t>휨강도</t>
    <phoneticPr fontId="1" type="noConversion"/>
  </si>
  <si>
    <t>흡수율</t>
    <phoneticPr fontId="1" type="noConversion"/>
  </si>
  <si>
    <t>유색층의 두께</t>
    <phoneticPr fontId="1" type="noConversion"/>
  </si>
  <si>
    <t>투수</t>
    <phoneticPr fontId="1" type="noConversion"/>
  </si>
  <si>
    <t>표면층 두께</t>
    <phoneticPr fontId="1" type="noConversion"/>
  </si>
  <si>
    <t>시편가공</t>
    <phoneticPr fontId="1" type="noConversion"/>
  </si>
  <si>
    <t>두께</t>
    <phoneticPr fontId="1" type="noConversion"/>
  </si>
  <si>
    <t>코어채취</t>
    <phoneticPr fontId="1" type="noConversion"/>
  </si>
  <si>
    <t xml:space="preserve">5만개당 </t>
    <phoneticPr fontId="1" type="noConversion"/>
  </si>
  <si>
    <t>소   계</t>
    <phoneticPr fontId="1" type="noConversion"/>
  </si>
  <si>
    <t>컨시스턴시</t>
    <phoneticPr fontId="1" type="noConversion"/>
  </si>
  <si>
    <t>블리딩 및 팽창율</t>
    <phoneticPr fontId="1" type="noConversion"/>
  </si>
  <si>
    <t>가.</t>
    <phoneticPr fontId="1" type="noConversion"/>
  </si>
  <si>
    <t>※  색상(연두색) 이 있는 부분만  기재해 주세요.</t>
    <phoneticPr fontId="1" type="noConversion"/>
  </si>
  <si>
    <t>1. 개발사유</t>
    <phoneticPr fontId="1" type="noConversion"/>
  </si>
  <si>
    <t>품질관리 프로그램   설명서</t>
    <phoneticPr fontId="1" type="noConversion"/>
  </si>
  <si>
    <t xml:space="preserve"> 건설현장 품질관리비용이  설계부터 법에서 정한 비용이 누락되어 있어 이를 적정하게 반영 하도록 
   본 프로그램을 만들었으며, 또한  설계자, 시공자, 감독이 편리하게 사용 및 확인하도록 만들었다.          </t>
    <phoneticPr fontId="1" type="noConversion"/>
  </si>
  <si>
    <t>1. 토 공 시험 비용 산출근거</t>
    <phoneticPr fontId="1" type="noConversion"/>
  </si>
  <si>
    <t>단위수량</t>
    <phoneticPr fontId="1" type="noConversion"/>
  </si>
  <si>
    <t>단위수량</t>
    <phoneticPr fontId="1" type="noConversion"/>
  </si>
  <si>
    <t>1일 1회 이상
30a 마다</t>
    <phoneticPr fontId="1" type="noConversion"/>
  </si>
  <si>
    <t>단위량</t>
    <phoneticPr fontId="1" type="noConversion"/>
  </si>
  <si>
    <t>옹벽구조물</t>
    <phoneticPr fontId="1" type="noConversion"/>
  </si>
  <si>
    <t>집수정</t>
    <phoneticPr fontId="1" type="noConversion"/>
  </si>
  <si>
    <t>배수관</t>
    <phoneticPr fontId="1" type="noConversion"/>
  </si>
  <si>
    <t>설계량</t>
    <phoneticPr fontId="1" type="noConversion"/>
  </si>
  <si>
    <t>배수 통로BOX</t>
    <phoneticPr fontId="1" type="noConversion"/>
  </si>
  <si>
    <t>높이규격</t>
    <phoneticPr fontId="1" type="noConversion"/>
  </si>
  <si>
    <t>단가</t>
    <phoneticPr fontId="1" type="noConversion"/>
  </si>
  <si>
    <t>금액</t>
    <phoneticPr fontId="1" type="noConversion"/>
  </si>
  <si>
    <t>소 계</t>
    <phoneticPr fontId="1" type="noConversion"/>
  </si>
  <si>
    <t>시 험 빈도</t>
    <phoneticPr fontId="1" type="noConversion"/>
  </si>
  <si>
    <t>시험종목</t>
    <phoneticPr fontId="1" type="noConversion"/>
  </si>
  <si>
    <t>공 종</t>
    <phoneticPr fontId="1" type="noConversion"/>
  </si>
  <si>
    <t>(버림, 바닥,구체,
날개벽 2개소)</t>
    <phoneticPr fontId="1" type="noConversion"/>
  </si>
  <si>
    <t>골재원 마다
재질변화시 마다</t>
    <phoneticPr fontId="1" type="noConversion"/>
  </si>
  <si>
    <t>제품규격마다
공급자 마다</t>
    <phoneticPr fontId="1" type="noConversion"/>
  </si>
  <si>
    <t>조립식 비계, 
동바리</t>
    <phoneticPr fontId="1" type="noConversion"/>
  </si>
  <si>
    <t>BOX 높이*
개소수*-양쪽</t>
    <phoneticPr fontId="1" type="noConversion"/>
  </si>
  <si>
    <t>골재원 마다
재질변화시 마다</t>
    <phoneticPr fontId="1" type="noConversion"/>
  </si>
  <si>
    <t>3층 당 1회</t>
    <phoneticPr fontId="1" type="noConversion"/>
  </si>
  <si>
    <t>현장 타설시
바닥, 벽체</t>
    <phoneticPr fontId="1" type="noConversion"/>
  </si>
  <si>
    <t>개소당 2회</t>
    <phoneticPr fontId="1" type="noConversion"/>
  </si>
  <si>
    <t>토공 시험비용 합계</t>
    <phoneticPr fontId="1" type="noConversion"/>
  </si>
  <si>
    <t>차선 1Km당3회  1회 적용</t>
    <phoneticPr fontId="1" type="noConversion"/>
  </si>
  <si>
    <t>구조물공 시험비용비용 합계</t>
    <phoneticPr fontId="1" type="noConversion"/>
  </si>
  <si>
    <t>제조회사별
재질변화시 마다</t>
    <phoneticPr fontId="1" type="noConversion"/>
  </si>
  <si>
    <t xml:space="preserve">
30a 마다</t>
    <phoneticPr fontId="1" type="noConversion"/>
  </si>
  <si>
    <t>골재원 마다</t>
  </si>
  <si>
    <t>구 분</t>
    <phoneticPr fontId="1" type="noConversion"/>
  </si>
  <si>
    <t>공  종</t>
    <phoneticPr fontId="1" type="noConversion"/>
  </si>
  <si>
    <t>동재하</t>
    <phoneticPr fontId="1" type="noConversion"/>
  </si>
  <si>
    <t xml:space="preserve"> 평판재하</t>
    <phoneticPr fontId="1" type="noConversion"/>
  </si>
  <si>
    <t>재하시험</t>
    <phoneticPr fontId="1" type="noConversion"/>
  </si>
  <si>
    <t>개소당 1회</t>
    <phoneticPr fontId="1" type="noConversion"/>
  </si>
  <si>
    <t>`</t>
    <phoneticPr fontId="1" type="noConversion"/>
  </si>
  <si>
    <t>비계,동바리</t>
    <phoneticPr fontId="1" type="noConversion"/>
  </si>
  <si>
    <t>옹벽</t>
    <phoneticPr fontId="1" type="noConversion"/>
  </si>
  <si>
    <t>단순교</t>
    <phoneticPr fontId="1" type="noConversion"/>
  </si>
  <si>
    <t>PC빔교</t>
    <phoneticPr fontId="1" type="noConversion"/>
  </si>
  <si>
    <t>합판거푸집</t>
    <phoneticPr fontId="1" type="noConversion"/>
  </si>
  <si>
    <t>구조물수량</t>
    <phoneticPr fontId="1" type="noConversion"/>
  </si>
  <si>
    <t xml:space="preserve">통로BOX </t>
    <phoneticPr fontId="1" type="noConversion"/>
  </si>
  <si>
    <t>설계량</t>
    <phoneticPr fontId="1" type="noConversion"/>
  </si>
  <si>
    <t>소  계</t>
    <phoneticPr fontId="1" type="noConversion"/>
  </si>
  <si>
    <t>구 분</t>
    <phoneticPr fontId="1" type="noConversion"/>
  </si>
  <si>
    <t>시 험 종 목</t>
    <phoneticPr fontId="1" type="noConversion"/>
  </si>
  <si>
    <t>시 험 빈 도</t>
    <phoneticPr fontId="1" type="noConversion"/>
  </si>
  <si>
    <t>설계수량</t>
    <phoneticPr fontId="1" type="noConversion"/>
  </si>
  <si>
    <t>단위량</t>
    <phoneticPr fontId="1" type="noConversion"/>
  </si>
  <si>
    <t>시험횟수</t>
    <phoneticPr fontId="1" type="noConversion"/>
  </si>
  <si>
    <t>30 m 당
죠인트당 3회</t>
    <phoneticPr fontId="1" type="noConversion"/>
  </si>
  <si>
    <t>콘크리트
타설</t>
    <phoneticPr fontId="1" type="noConversion"/>
  </si>
  <si>
    <t>뒷채움
재료</t>
    <phoneticPr fontId="1" type="noConversion"/>
  </si>
  <si>
    <t>뒷채움 포설</t>
    <phoneticPr fontId="1" type="noConversion"/>
  </si>
  <si>
    <t xml:space="preserve"> 50m당,
3층 당 1회</t>
    <phoneticPr fontId="1" type="noConversion"/>
  </si>
  <si>
    <t>개소당 2회</t>
  </si>
  <si>
    <t>합판 자재</t>
    <phoneticPr fontId="1" type="noConversion"/>
  </si>
  <si>
    <t xml:space="preserve"> 인터로킹
블럭</t>
    <phoneticPr fontId="1" type="noConversion"/>
  </si>
  <si>
    <t xml:space="preserve"> 경계석
(콘크리트)</t>
    <phoneticPr fontId="1" type="noConversion"/>
  </si>
  <si>
    <t xml:space="preserve"> 경계석
(석재)</t>
    <phoneticPr fontId="1" type="noConversion"/>
  </si>
  <si>
    <t>보차도용
자재</t>
    <phoneticPr fontId="1" type="noConversion"/>
  </si>
  <si>
    <t xml:space="preserve">나. </t>
    <phoneticPr fontId="1" type="noConversion"/>
  </si>
  <si>
    <t>설계자용</t>
    <phoneticPr fontId="1" type="noConversion"/>
  </si>
  <si>
    <t>다.</t>
    <phoneticPr fontId="1" type="noConversion"/>
  </si>
  <si>
    <t>라.</t>
    <phoneticPr fontId="1" type="noConversion"/>
  </si>
  <si>
    <t>출력은 초급,중급, 고급, 특급 셀중 필요한 1개 셀만 출력합니다.</t>
    <phoneticPr fontId="1" type="noConversion"/>
  </si>
  <si>
    <t>마.</t>
    <phoneticPr fontId="1" type="noConversion"/>
  </si>
  <si>
    <t>입력셀, 출력셀 , 보여주는셀로 구성한다.</t>
    <phoneticPr fontId="1" type="noConversion"/>
  </si>
  <si>
    <t>단가란 작성시에도 공종별로 작성하고 공종별로 필요 및 불필요시  삽입 삭제가 가능하도록 작성</t>
    <phoneticPr fontId="1" type="noConversion"/>
  </si>
  <si>
    <t>수량셀  삽입 삭제시  토공,구조물,교량등 에 있는  공종도 삽입 삭제가 가능하도록 연계되어야 한다.</t>
    <phoneticPr fontId="1" type="noConversion"/>
  </si>
  <si>
    <t>필요시 출력되는 부문과 출력 되지 않은 부분으로 작성되어야 한다.</t>
    <phoneticPr fontId="1" type="noConversion"/>
  </si>
  <si>
    <t>셀은 단가, 수량, 초급,중급,고급,특급,시험계획셀로한다.</t>
    <phoneticPr fontId="1" type="noConversion"/>
  </si>
  <si>
    <t>2. 생산물은</t>
    <phoneticPr fontId="1" type="noConversion"/>
  </si>
  <si>
    <t>토목공사용</t>
    <phoneticPr fontId="1" type="noConversion"/>
  </si>
  <si>
    <t>건축공사용</t>
    <phoneticPr fontId="1" type="noConversion"/>
  </si>
  <si>
    <t>전문공사용</t>
    <phoneticPr fontId="1" type="noConversion"/>
  </si>
  <si>
    <t>3. 작업자 입력은</t>
    <phoneticPr fontId="1" type="noConversion"/>
  </si>
  <si>
    <t>단가셀</t>
    <phoneticPr fontId="1" type="noConversion"/>
  </si>
  <si>
    <t>수량셀</t>
    <phoneticPr fontId="1" type="noConversion"/>
  </si>
  <si>
    <t>가.</t>
    <phoneticPr fontId="1" type="noConversion"/>
  </si>
  <si>
    <t>나.</t>
    <phoneticPr fontId="1" type="noConversion"/>
  </si>
  <si>
    <t>4. 시공자용에 포함되는 항목</t>
    <phoneticPr fontId="1" type="noConversion"/>
  </si>
  <si>
    <t>5. 설계자용에 포함되는 항목</t>
    <phoneticPr fontId="1" type="noConversion"/>
  </si>
  <si>
    <t>6. 프로그램 만드는 방법</t>
    <phoneticPr fontId="1" type="noConversion"/>
  </si>
  <si>
    <t>바.</t>
    <phoneticPr fontId="1" type="noConversion"/>
  </si>
  <si>
    <t>필요시 입력셀에 잠금장치가 필요함.</t>
    <phoneticPr fontId="1" type="noConversion"/>
  </si>
  <si>
    <t>입력셀, 출력셀 , 보여주는셀은 필요에 따라 삭제하거나 추가해야 할 공종들이있다.</t>
    <phoneticPr fontId="1" type="noConversion"/>
  </si>
  <si>
    <t>품질등급</t>
  </si>
  <si>
    <t>초급 품질 등급 현장</t>
  </si>
  <si>
    <t>공사금액</t>
  </si>
  <si>
    <t>천원</t>
  </si>
  <si>
    <t>공사기간</t>
  </si>
  <si>
    <t>개월</t>
  </si>
  <si>
    <t>품질관리비용</t>
  </si>
  <si>
    <t>합  계</t>
  </si>
  <si>
    <t>1, 품질시험비</t>
  </si>
  <si>
    <t>2. 품질 차량비</t>
  </si>
  <si>
    <t>3. 품질활동비</t>
  </si>
  <si>
    <t>구  분</t>
  </si>
  <si>
    <t>공 종</t>
  </si>
  <si>
    <t>규  격</t>
  </si>
  <si>
    <t xml:space="preserve">단위 </t>
  </si>
  <si>
    <t>수량</t>
  </si>
  <si>
    <t>단 가</t>
  </si>
  <si>
    <t>금액</t>
  </si>
  <si>
    <t>비  고</t>
  </si>
  <si>
    <t>토 공</t>
  </si>
  <si>
    <t>구조물공</t>
  </si>
  <si>
    <t>교량공</t>
  </si>
  <si>
    <t>포장공</t>
  </si>
  <si>
    <t>앵커</t>
  </si>
  <si>
    <t>계</t>
  </si>
  <si>
    <t>구 분</t>
  </si>
  <si>
    <t>규격</t>
  </si>
  <si>
    <t>단위</t>
  </si>
  <si>
    <t xml:space="preserve">단가 </t>
  </si>
  <si>
    <t>공기(월)</t>
  </si>
  <si>
    <t>(월) 단가</t>
  </si>
  <si>
    <t>금  액</t>
  </si>
  <si>
    <t>차량</t>
  </si>
  <si>
    <t>SUV 1500cc</t>
  </si>
  <si>
    <t>대</t>
  </si>
  <si>
    <t>월간 유류비</t>
  </si>
  <si>
    <t>경유</t>
  </si>
  <si>
    <t>㎖</t>
  </si>
  <si>
    <t>유지관리비</t>
  </si>
  <si>
    <t>유류대의 10%</t>
  </si>
  <si>
    <t>중굽</t>
  </si>
  <si>
    <t>고급</t>
  </si>
  <si>
    <t>특급</t>
  </si>
  <si>
    <t>인건비</t>
  </si>
  <si>
    <t>문서작성비</t>
  </si>
  <si>
    <t>교육훈련비</t>
  </si>
  <si>
    <t>품질검사비</t>
  </si>
  <si>
    <t>중급 품질 등급 현장</t>
  </si>
  <si>
    <t>고급 품질 등급 현장</t>
  </si>
  <si>
    <t>특급 품질 등급 현장</t>
    <phoneticPr fontId="1" type="noConversion"/>
  </si>
  <si>
    <t>공 사 명</t>
    <phoneticPr fontId="1" type="noConversion"/>
  </si>
  <si>
    <t>규격</t>
    <phoneticPr fontId="1" type="noConversion"/>
  </si>
  <si>
    <t>인건비의 1%</t>
    <phoneticPr fontId="1" type="noConversion"/>
  </si>
  <si>
    <t>토목공사용</t>
    <phoneticPr fontId="1" type="noConversion"/>
  </si>
  <si>
    <t xml:space="preserve"> 시공자용</t>
    <phoneticPr fontId="1" type="noConversion"/>
  </si>
  <si>
    <t>가.</t>
    <phoneticPr fontId="1" type="noConversion"/>
  </si>
  <si>
    <t xml:space="preserve">설계시방서에 일반적인 항목 외 특별히 규정한 항목이 있으면 추가하여야 한다. </t>
    <phoneticPr fontId="1" type="noConversion"/>
  </si>
  <si>
    <t>품질관리비 적용은 해당 품질등급에 필요한 것을  1개만 적용한다.</t>
    <phoneticPr fontId="1" type="noConversion"/>
  </si>
  <si>
    <t>나.</t>
    <phoneticPr fontId="1" type="noConversion"/>
  </si>
  <si>
    <t>다.</t>
    <phoneticPr fontId="1" type="noConversion"/>
  </si>
  <si>
    <t>설계자용에는일반적인 시험 종목만 먼저 적용하였다.</t>
    <phoneticPr fontId="1" type="noConversion"/>
  </si>
  <si>
    <t>필요한 시험 종목이 있으면 추가하여야 한다.</t>
    <phoneticPr fontId="1" type="noConversion"/>
  </si>
  <si>
    <t>라.</t>
    <phoneticPr fontId="1" type="noConversion"/>
  </si>
  <si>
    <t xml:space="preserve">마. </t>
    <phoneticPr fontId="1" type="noConversion"/>
  </si>
  <si>
    <t>시험 산출 이 필요하면 해당공종을 출력하여 설계서에 첨부하여야 한다.</t>
    <phoneticPr fontId="1" type="noConversion"/>
  </si>
  <si>
    <t>품질 시험 계획서</t>
  </si>
  <si>
    <t>목  차</t>
  </si>
  <si>
    <t>1. 공사개요</t>
  </si>
  <si>
    <t>2. 시험 계획</t>
  </si>
  <si>
    <t>3. 시험시설</t>
  </si>
  <si>
    <t>4. 건설기술인 배치계획</t>
  </si>
  <si>
    <t>5. 첨부사항</t>
  </si>
  <si>
    <t>1.  공사 개요</t>
  </si>
  <si>
    <t xml:space="preserve">      가.  공 사 명    :   </t>
    <phoneticPr fontId="1" type="noConversion"/>
  </si>
  <si>
    <t xml:space="preserve">      나. 공사 금액  :    </t>
    <phoneticPr fontId="1" type="noConversion"/>
  </si>
  <si>
    <t xml:space="preserve">      다. 공사기간   :    </t>
    <phoneticPr fontId="1" type="noConversion"/>
  </si>
  <si>
    <t xml:space="preserve">      라. 공사위치   :    </t>
    <phoneticPr fontId="1" type="noConversion"/>
  </si>
  <si>
    <t xml:space="preserve">      마. 시 공 자    :    </t>
    <phoneticPr fontId="1" type="noConversion"/>
  </si>
  <si>
    <t xml:space="preserve">      바. 현장대리인 :   </t>
    <phoneticPr fontId="1" type="noConversion"/>
  </si>
  <si>
    <t>3. 시험 시설</t>
  </si>
  <si>
    <t>장  비  명</t>
    <phoneticPr fontId="1" type="noConversion"/>
  </si>
  <si>
    <t>비 고</t>
  </si>
  <si>
    <t>급속함수량 시험기</t>
  </si>
  <si>
    <t>스럼프 테스트 기기</t>
  </si>
  <si>
    <t>"</t>
  </si>
  <si>
    <t>공기량 시험기</t>
  </si>
  <si>
    <t>공시체 몰드</t>
  </si>
  <si>
    <t>Ø100*200</t>
  </si>
  <si>
    <t>조</t>
  </si>
  <si>
    <t>함수량 캔</t>
  </si>
  <si>
    <t>소형</t>
  </si>
  <si>
    <t>건조로</t>
  </si>
  <si>
    <t>품질차량</t>
  </si>
  <si>
    <t>SUV 1500CC</t>
  </si>
  <si>
    <t>초급품질등급현장</t>
  </si>
  <si>
    <t>성  명</t>
    <phoneticPr fontId="1" type="noConversion"/>
  </si>
  <si>
    <t>품질 등급</t>
    <phoneticPr fontId="1" type="noConversion"/>
  </si>
  <si>
    <t>업무수행</t>
    <phoneticPr fontId="1" type="noConversion"/>
  </si>
  <si>
    <t>자격</t>
  </si>
  <si>
    <t>학력</t>
  </si>
  <si>
    <t>비고</t>
  </si>
  <si>
    <t>중급품질등급현장</t>
  </si>
  <si>
    <t>성명</t>
  </si>
  <si>
    <t>고급품질등급현장</t>
  </si>
  <si>
    <t>특급품질등급현장</t>
  </si>
  <si>
    <t>품질 등급</t>
    <phoneticPr fontId="1" type="noConversion"/>
  </si>
  <si>
    <t>업무수행</t>
    <phoneticPr fontId="1" type="noConversion"/>
  </si>
  <si>
    <t>5. 품질관리실</t>
  </si>
  <si>
    <t>초급, 중급 현장</t>
  </si>
  <si>
    <r>
      <t>품질관리실
( 6.0m*3.0) 18</t>
    </r>
    <r>
      <rPr>
        <sz val="18"/>
        <color theme="1"/>
        <rFont val="맑은 고딕"/>
        <family val="3"/>
        <charset val="129"/>
      </rPr>
      <t>㎡</t>
    </r>
  </si>
  <si>
    <t>고급,특급현장</t>
  </si>
  <si>
    <r>
      <t>품질관리실
( 6.0m*9.0) 54</t>
    </r>
    <r>
      <rPr>
        <sz val="18"/>
        <color theme="1"/>
        <rFont val="맑은 고딕"/>
        <family val="3"/>
        <charset val="129"/>
      </rPr>
      <t>㎡</t>
    </r>
  </si>
  <si>
    <t>6.   첨  부</t>
  </si>
  <si>
    <t xml:space="preserve">  가. 품질관리자 경력증명서 각 1 부.</t>
  </si>
  <si>
    <t xml:space="preserve">  나. 국민건겅보험 가입증명서 각 1 부.</t>
  </si>
  <si>
    <r>
      <t xml:space="preserve">  다.  장비 검</t>
    </r>
    <r>
      <rPr>
        <sz val="18"/>
        <color theme="1"/>
        <rFont val="돋움체"/>
        <family val="3"/>
        <charset val="129"/>
      </rPr>
      <t>·</t>
    </r>
    <r>
      <rPr>
        <sz val="18"/>
        <color theme="1"/>
        <rFont val="맑은 고딕"/>
        <family val="3"/>
        <charset val="129"/>
      </rPr>
      <t>교정</t>
    </r>
    <r>
      <rPr>
        <sz val="18"/>
        <color theme="1"/>
        <rFont val="맑은 고딕"/>
        <family val="2"/>
        <charset val="129"/>
      </rPr>
      <t xml:space="preserve"> 성적서 각 1 부.</t>
    </r>
  </si>
  <si>
    <t xml:space="preserve">  라. 시험장비 비치광경 1 부.</t>
  </si>
  <si>
    <t xml:space="preserve">  마. 품질관리실  전경사진 1 부.</t>
  </si>
  <si>
    <t xml:space="preserve">  바. 품질차량 서류(계약서 사본)  1 부.</t>
  </si>
  <si>
    <t>품질 등급</t>
    <phoneticPr fontId="1" type="noConversion"/>
  </si>
  <si>
    <t>식</t>
    <phoneticPr fontId="1" type="noConversion"/>
  </si>
  <si>
    <t>공종별 산출내역 출력 첨부</t>
    <phoneticPr fontId="1" type="noConversion"/>
  </si>
  <si>
    <t>인장강도</t>
  </si>
  <si>
    <t>연신율</t>
  </si>
  <si>
    <t>아연도금 부착량</t>
  </si>
  <si>
    <t>항복점</t>
  </si>
  <si>
    <t>화학성분</t>
  </si>
  <si>
    <t>굽힘성</t>
  </si>
  <si>
    <t>편평성</t>
  </si>
  <si>
    <t>항복 강도</t>
  </si>
  <si>
    <t>염화물 함유량</t>
  </si>
  <si>
    <t>수량</t>
    <phoneticPr fontId="1" type="noConversion"/>
  </si>
  <si>
    <t>m</t>
    <phoneticPr fontId="1" type="noConversion"/>
  </si>
  <si>
    <t>압축 강도</t>
  </si>
  <si>
    <t>제방</t>
    <phoneticPr fontId="1" type="noConversion"/>
  </si>
  <si>
    <t>축제성토공</t>
  </si>
  <si>
    <t>·재질변화시마다</t>
  </si>
  <si>
    <t>다짐</t>
  </si>
  <si>
    <t>투수</t>
  </si>
  <si>
    <t>현장밀도 또는 포화도(점질토)</t>
  </si>
  <si>
    <t>흙댐</t>
    <phoneticPr fontId="1" type="noConversion"/>
  </si>
  <si>
    <t>중심점토</t>
    <phoneticPr fontId="1" type="noConversion"/>
  </si>
  <si>
    <r>
      <t>·토량 300</t>
    </r>
    <r>
      <rPr>
        <sz val="11"/>
        <color indexed="8"/>
        <rFont val="맑은 고딕"/>
        <family val="3"/>
        <charset val="129"/>
      </rPr>
      <t>㎥</t>
    </r>
    <r>
      <rPr>
        <sz val="11"/>
        <color indexed="8"/>
        <rFont val="맑은 고딕"/>
        <family val="2"/>
        <scheme val="minor"/>
      </rPr>
      <t>마다</t>
    </r>
    <phoneticPr fontId="1" type="noConversion"/>
  </si>
  <si>
    <t>현장밀도</t>
  </si>
  <si>
    <t>호안블럭</t>
    <phoneticPr fontId="1" type="noConversion"/>
  </si>
  <si>
    <t>콘크리트, 모르터</t>
    <phoneticPr fontId="1" type="noConversion"/>
  </si>
  <si>
    <t>치수</t>
  </si>
  <si>
    <t>5000매 마다</t>
  </si>
  <si>
    <t>흡수율</t>
  </si>
  <si>
    <t>치수 및 모양</t>
  </si>
  <si>
    <t>아연도 철선
(돌망태 포함)</t>
    <phoneticPr fontId="1" type="noConversion"/>
  </si>
  <si>
    <t>겉모양</t>
  </si>
  <si>
    <t>·제조회사별
·제품규격별 10톤마다</t>
    <phoneticPr fontId="1" type="noConversion"/>
  </si>
  <si>
    <t>아연 부착량</t>
  </si>
  <si>
    <t>모양, 치수</t>
  </si>
  <si>
    <t>알루미늄 피복 두께</t>
  </si>
  <si>
    <t>스틸그레이팅</t>
  </si>
  <si>
    <t>·제조회사별
·제품규격마다</t>
    <phoneticPr fontId="1" type="noConversion"/>
  </si>
  <si>
    <t>항복점 또는 항복 강도</t>
  </si>
  <si>
    <t>겉모양, 치수, 무게</t>
  </si>
  <si>
    <t>겉모양, 치수</t>
  </si>
  <si>
    <t>내하중성(5㎜ 압축시 하중)</t>
  </si>
  <si>
    <t>도장 두께</t>
  </si>
  <si>
    <t>압축변형하중(5㎜)</t>
  </si>
  <si>
    <t xml:space="preserve"> 모래대체 잔골재</t>
    <phoneticPr fontId="1" type="noConversion"/>
  </si>
  <si>
    <t>액성한계·소성한계</t>
  </si>
  <si>
    <t>0.08밀리미터체 통과량</t>
  </si>
  <si>
    <t>밀도 및 흡수율</t>
  </si>
  <si>
    <t>유기 이물질함유량</t>
  </si>
  <si>
    <t>인장하중</t>
  </si>
  <si>
    <t xml:space="preserve"> 데크플레이트</t>
    <phoneticPr fontId="1" type="noConversion"/>
  </si>
  <si>
    <t>제조회사별</t>
  </si>
  <si>
    <t>가드레일</t>
  </si>
  <si>
    <t>제조회사별
 규격별</t>
    <phoneticPr fontId="1" type="noConversion"/>
  </si>
  <si>
    <t>도금부착량</t>
  </si>
  <si>
    <t>굴곡각도</t>
  </si>
  <si>
    <t>수평지지력</t>
  </si>
  <si>
    <t>제조회사별
제품규격별</t>
    <phoneticPr fontId="1" type="noConversion"/>
  </si>
  <si>
    <t>기계적성질</t>
  </si>
  <si>
    <t>도로부대시설</t>
    <phoneticPr fontId="1" type="noConversion"/>
  </si>
  <si>
    <t>가드휀스</t>
  </si>
  <si>
    <t>인장력</t>
  </si>
  <si>
    <t>도로부대시설</t>
  </si>
  <si>
    <t>낙석방지울타리</t>
  </si>
  <si>
    <t>제품회사별
제품규격마다</t>
    <phoneticPr fontId="1" type="noConversion"/>
  </si>
  <si>
    <t>비틀림시험</t>
  </si>
  <si>
    <t>망눈치수</t>
  </si>
  <si>
    <t>소선지름(최대인 것과 최소인 것의 차)</t>
    <phoneticPr fontId="1" type="noConversion"/>
  </si>
  <si>
    <t>심선지름</t>
  </si>
  <si>
    <t>피복선 지름</t>
  </si>
  <si>
    <t>파단하중</t>
  </si>
  <si>
    <t>피복선 피막두께</t>
  </si>
  <si>
    <t>낙석방지망</t>
  </si>
  <si>
    <t>최소피막두께</t>
  </si>
  <si>
    <t>도로표지판</t>
  </si>
  <si>
    <t>제조회사별
 제품규격마다</t>
    <phoneticPr fontId="1" type="noConversion"/>
  </si>
  <si>
    <t>경도</t>
  </si>
  <si>
    <t>재귀반사성능시험</t>
  </si>
  <si>
    <t>화학성분(C, Si, Mn, P, S)</t>
  </si>
  <si>
    <t>신율</t>
  </si>
  <si>
    <t>아연도금강판 
(SGC340, SGC400)</t>
    <phoneticPr fontId="1" type="noConversion"/>
  </si>
  <si>
    <t>KCL 단가</t>
  </si>
  <si>
    <t>KTR 단가</t>
  </si>
  <si>
    <t>KSTR 단가</t>
  </si>
  <si>
    <t>별도협의</t>
  </si>
  <si>
    <t>중간값</t>
    <phoneticPr fontId="1" type="noConversion"/>
  </si>
  <si>
    <t>median</t>
    <phoneticPr fontId="1" type="noConversion"/>
  </si>
  <si>
    <t>최소값</t>
    <phoneticPr fontId="1" type="noConversion"/>
  </si>
  <si>
    <t>min</t>
    <phoneticPr fontId="1" type="noConversion"/>
  </si>
  <si>
    <t>평균값</t>
    <phoneticPr fontId="1" type="noConversion"/>
  </si>
  <si>
    <t>최대값</t>
    <phoneticPr fontId="1" type="noConversion"/>
  </si>
  <si>
    <t>average</t>
    <phoneticPr fontId="1" type="noConversion"/>
  </si>
  <si>
    <t>max</t>
    <phoneticPr fontId="1" type="noConversion"/>
  </si>
  <si>
    <t xml:space="preserve"> 2개소/km당(일방향)</t>
    <phoneticPr fontId="1" type="noConversion"/>
  </si>
  <si>
    <t xml:space="preserve">·층별 500미터마다. </t>
    <phoneticPr fontId="1" type="noConversion"/>
  </si>
  <si>
    <t>골재원 마다</t>
    <phoneticPr fontId="1" type="noConversion"/>
  </si>
  <si>
    <t>㎥</t>
    <phoneticPr fontId="1" type="noConversion"/>
  </si>
  <si>
    <t>들밀도</t>
    <phoneticPr fontId="1" type="noConversion"/>
  </si>
  <si>
    <t>사석, 돌망태돌</t>
    <phoneticPr fontId="1" type="noConversion"/>
  </si>
  <si>
    <t>돌망태</t>
    <phoneticPr fontId="1" type="noConversion"/>
  </si>
  <si>
    <t>중심점토</t>
    <phoneticPr fontId="1" type="noConversion"/>
  </si>
  <si>
    <t>성토</t>
    <phoneticPr fontId="1" type="noConversion"/>
  </si>
  <si>
    <t>호안블럭</t>
    <phoneticPr fontId="1" type="noConversion"/>
  </si>
  <si>
    <t>돌망태</t>
    <phoneticPr fontId="1" type="noConversion"/>
  </si>
  <si>
    <t>흙댐</t>
    <phoneticPr fontId="1" type="noConversion"/>
  </si>
  <si>
    <t>제방</t>
    <phoneticPr fontId="1" type="noConversion"/>
  </si>
  <si>
    <t>m</t>
    <phoneticPr fontId="1" type="noConversion"/>
  </si>
  <si>
    <t>상수관로</t>
    <phoneticPr fontId="1" type="noConversion"/>
  </si>
  <si>
    <t>스틸그레이팅</t>
    <phoneticPr fontId="1" type="noConversion"/>
  </si>
  <si>
    <t>하수관로</t>
    <phoneticPr fontId="1" type="noConversion"/>
  </si>
  <si>
    <t>보차도용</t>
    <phoneticPr fontId="1" type="noConversion"/>
  </si>
  <si>
    <t>인터로킹블럭</t>
    <phoneticPr fontId="1" type="noConversion"/>
  </si>
  <si>
    <t>콘크리트 경계석</t>
    <phoneticPr fontId="1" type="noConversion"/>
  </si>
  <si>
    <t>석재 경계석</t>
    <phoneticPr fontId="1" type="noConversion"/>
  </si>
  <si>
    <t>가드레일</t>
    <phoneticPr fontId="1" type="noConversion"/>
  </si>
  <si>
    <t>레일</t>
    <phoneticPr fontId="1" type="noConversion"/>
  </si>
  <si>
    <t>지주</t>
    <phoneticPr fontId="1" type="noConversion"/>
  </si>
  <si>
    <t>도로부대시설</t>
    <phoneticPr fontId="1" type="noConversion"/>
  </si>
  <si>
    <t>낙석방지 울타리</t>
    <phoneticPr fontId="1" type="noConversion"/>
  </si>
  <si>
    <t>가드휀스</t>
    <phoneticPr fontId="1" type="noConversion"/>
  </si>
  <si>
    <t>도로표지판</t>
    <phoneticPr fontId="1" type="noConversion"/>
  </si>
  <si>
    <t>도로용</t>
    <phoneticPr fontId="1" type="noConversion"/>
  </si>
  <si>
    <t>개소</t>
    <phoneticPr fontId="1" type="noConversion"/>
  </si>
  <si>
    <t>낙석방지망</t>
    <phoneticPr fontId="1" type="noConversion"/>
  </si>
  <si>
    <t>레일</t>
    <phoneticPr fontId="1" type="noConversion"/>
  </si>
  <si>
    <t xml:space="preserve"> 빔형지주
, 원형지주</t>
    <phoneticPr fontId="1" type="noConversion"/>
  </si>
  <si>
    <t xml:space="preserve">제조회사별
</t>
    <phoneticPr fontId="1" type="noConversion"/>
  </si>
  <si>
    <t>2. 구조물공 비용  산출 근거</t>
    <phoneticPr fontId="1" type="noConversion"/>
  </si>
  <si>
    <t>10. 수리구조물공  비용 산출근거</t>
    <phoneticPr fontId="1" type="noConversion"/>
  </si>
  <si>
    <t>11. 부대공 비용 산출근거</t>
    <phoneticPr fontId="1" type="noConversion"/>
  </si>
  <si>
    <t>부대공 비용 합계</t>
    <phoneticPr fontId="1" type="noConversion"/>
  </si>
  <si>
    <t>수리구조물공 비용 합계</t>
    <phoneticPr fontId="1" type="noConversion"/>
  </si>
  <si>
    <t>철근강재</t>
    <phoneticPr fontId="1" type="noConversion"/>
  </si>
  <si>
    <t>콘크리트</t>
    <phoneticPr fontId="1" type="noConversion"/>
  </si>
  <si>
    <t>터널</t>
    <phoneticPr fontId="1" type="noConversion"/>
  </si>
  <si>
    <t>연약지반</t>
    <phoneticPr fontId="1" type="noConversion"/>
  </si>
  <si>
    <t>수리구조물</t>
    <phoneticPr fontId="1" type="noConversion"/>
  </si>
  <si>
    <t>부대공</t>
    <phoneticPr fontId="1" type="noConversion"/>
  </si>
  <si>
    <t>표준단가</t>
    <phoneticPr fontId="1" type="noConversion"/>
  </si>
  <si>
    <t>별도 협의</t>
  </si>
  <si>
    <r>
      <t>·매층, 토량 300</t>
    </r>
    <r>
      <rPr>
        <sz val="11"/>
        <color indexed="8"/>
        <rFont val="맑은 고딕"/>
        <family val="3"/>
        <charset val="129"/>
      </rPr>
      <t>㎥</t>
    </r>
    <r>
      <rPr>
        <sz val="11"/>
        <color indexed="8"/>
        <rFont val="맑은 고딕"/>
        <family val="2"/>
        <scheme val="minor"/>
      </rPr>
      <t>마다</t>
    </r>
    <phoneticPr fontId="1" type="noConversion"/>
  </si>
  <si>
    <t>공사명</t>
    <phoneticPr fontId="1" type="noConversion"/>
  </si>
  <si>
    <t>공사기간</t>
    <phoneticPr fontId="1" type="noConversion"/>
  </si>
  <si>
    <t>공사금액</t>
    <phoneticPr fontId="1" type="noConversion"/>
  </si>
  <si>
    <t>특급관리자</t>
    <phoneticPr fontId="1" type="noConversion"/>
  </si>
  <si>
    <t>고급관리자</t>
    <phoneticPr fontId="1" type="noConversion"/>
  </si>
  <si>
    <t>중급관리자</t>
    <phoneticPr fontId="1" type="noConversion"/>
  </si>
  <si>
    <t>초급관리자</t>
    <phoneticPr fontId="1" type="noConversion"/>
  </si>
  <si>
    <t>유류대</t>
    <phoneticPr fontId="1" type="noConversion"/>
  </si>
  <si>
    <t>성명</t>
    <phoneticPr fontId="1" type="noConversion"/>
  </si>
  <si>
    <t>경력</t>
    <phoneticPr fontId="1" type="noConversion"/>
  </si>
  <si>
    <t>자격</t>
    <phoneticPr fontId="1" type="noConversion"/>
  </si>
  <si>
    <t>천원</t>
    <phoneticPr fontId="1" type="noConversion"/>
  </si>
  <si>
    <t>개월</t>
    <phoneticPr fontId="1" type="noConversion"/>
  </si>
  <si>
    <t>차량임대비</t>
    <phoneticPr fontId="1" type="noConversion"/>
  </si>
  <si>
    <t>원</t>
    <phoneticPr fontId="1" type="noConversion"/>
  </si>
  <si>
    <t>원/L</t>
    <phoneticPr fontId="1" type="noConversion"/>
  </si>
  <si>
    <t>1일 유류사용</t>
    <phoneticPr fontId="1" type="noConversion"/>
  </si>
  <si>
    <t>L</t>
    <phoneticPr fontId="1" type="noConversion"/>
  </si>
  <si>
    <t>24년 1500cc SUV</t>
    <phoneticPr fontId="1" type="noConversion"/>
  </si>
  <si>
    <t>26년 1월 s오일</t>
    <phoneticPr fontId="1" type="noConversion"/>
  </si>
  <si>
    <t>수량</t>
    <phoneticPr fontId="1" type="noConversion"/>
  </si>
  <si>
    <t xml:space="preserve"> 단가</t>
    <phoneticPr fontId="1" type="noConversion"/>
  </si>
  <si>
    <t>서울 ~ 부산간 도로건설공사</t>
    <phoneticPr fontId="1" type="noConversion"/>
  </si>
  <si>
    <t>시공사</t>
    <phoneticPr fontId="1" type="noConversion"/>
  </si>
  <si>
    <t>현장대리인</t>
    <phoneticPr fontId="1" type="noConversion"/>
  </si>
  <si>
    <t>품질관리자</t>
    <phoneticPr fontId="1" type="noConversion"/>
  </si>
  <si>
    <t>대한건설</t>
    <phoneticPr fontId="1" type="noConversion"/>
  </si>
  <si>
    <t>김대장</t>
    <phoneticPr fontId="1" type="noConversion"/>
  </si>
  <si>
    <t>공사위치</t>
    <phoneticPr fontId="1" type="noConversion"/>
  </si>
  <si>
    <t xml:space="preserve">부산시 금정구 </t>
    <phoneticPr fontId="1" type="noConversion"/>
  </si>
  <si>
    <t>주요공종</t>
    <phoneticPr fontId="1" type="noConversion"/>
  </si>
  <si>
    <t>연장</t>
    <phoneticPr fontId="1" type="noConversion"/>
  </si>
  <si>
    <t>포장폭</t>
    <phoneticPr fontId="1" type="noConversion"/>
  </si>
  <si>
    <t xml:space="preserve">교량 </t>
    <phoneticPr fontId="1" type="noConversion"/>
  </si>
  <si>
    <t>옹벽</t>
    <phoneticPr fontId="1" type="noConversion"/>
  </si>
  <si>
    <t>Km</t>
    <phoneticPr fontId="1" type="noConversion"/>
  </si>
  <si>
    <t>m</t>
    <phoneticPr fontId="1" type="noConversion"/>
  </si>
  <si>
    <t>개소</t>
    <phoneticPr fontId="1" type="noConversion"/>
  </si>
  <si>
    <t>특품질</t>
    <phoneticPr fontId="1" type="noConversion"/>
  </si>
  <si>
    <t>고품질</t>
    <phoneticPr fontId="1" type="noConversion"/>
  </si>
  <si>
    <t>중품질</t>
    <phoneticPr fontId="1" type="noConversion"/>
  </si>
  <si>
    <t>초품질</t>
    <phoneticPr fontId="1" type="noConversion"/>
  </si>
  <si>
    <t>15년 1월</t>
    <phoneticPr fontId="1" type="noConversion"/>
  </si>
  <si>
    <t>12년 3월</t>
    <phoneticPr fontId="1" type="noConversion"/>
  </si>
  <si>
    <t>6년 7월</t>
    <phoneticPr fontId="1" type="noConversion"/>
  </si>
  <si>
    <t>2년 1월</t>
    <phoneticPr fontId="1" type="noConversion"/>
  </si>
  <si>
    <t>건설재료기사</t>
    <phoneticPr fontId="1" type="noConversion"/>
  </si>
  <si>
    <t>재료산업기사</t>
    <phoneticPr fontId="1" type="noConversion"/>
  </si>
  <si>
    <t>건설재료기능사</t>
    <phoneticPr fontId="1" type="noConversion"/>
  </si>
  <si>
    <t>학력</t>
    <phoneticPr fontId="1" type="noConversion"/>
  </si>
  <si>
    <t>대졸</t>
    <phoneticPr fontId="1" type="noConversion"/>
  </si>
  <si>
    <t>전문대졸</t>
    <phoneticPr fontId="1" type="noConversion"/>
  </si>
  <si>
    <t>고졸</t>
    <phoneticPr fontId="1" type="noConversion"/>
  </si>
  <si>
    <t xml:space="preserve">      사.  주요공정   :   </t>
    <phoneticPr fontId="1" type="noConversion"/>
  </si>
  <si>
    <t>3층마다 , 100m 마다</t>
    <phoneticPr fontId="1" type="noConversion"/>
  </si>
  <si>
    <t>구분</t>
    <phoneticPr fontId="1" type="noConversion"/>
  </si>
  <si>
    <t>배수 통로BOX</t>
    <phoneticPr fontId="1" type="noConversion"/>
  </si>
  <si>
    <t>옹벽구조물</t>
    <phoneticPr fontId="1" type="noConversion"/>
  </si>
  <si>
    <t>집수정</t>
    <phoneticPr fontId="1" type="noConversion"/>
  </si>
  <si>
    <t>배수관</t>
    <phoneticPr fontId="1" type="noConversion"/>
  </si>
  <si>
    <t>보차도용 자재</t>
    <phoneticPr fontId="1" type="noConversion"/>
  </si>
  <si>
    <t>인터로킹 블록</t>
    <phoneticPr fontId="1" type="noConversion"/>
  </si>
  <si>
    <t>레일,지주</t>
    <phoneticPr fontId="1" type="noConversion"/>
  </si>
  <si>
    <t>낙석방지울타리</t>
    <phoneticPr fontId="1" type="noConversion"/>
  </si>
  <si>
    <t>배수로</t>
    <phoneticPr fontId="1" type="noConversion"/>
  </si>
  <si>
    <t>1. 토공</t>
    <phoneticPr fontId="1" type="noConversion"/>
  </si>
  <si>
    <t>2. 구조물공</t>
    <phoneticPr fontId="1" type="noConversion"/>
  </si>
  <si>
    <t>10. 수리구조물</t>
    <phoneticPr fontId="1" type="noConversion"/>
  </si>
  <si>
    <t>11. 부대공</t>
    <phoneticPr fontId="1" type="noConversion"/>
  </si>
  <si>
    <t>데크플레이트</t>
    <phoneticPr fontId="1" type="noConversion"/>
  </si>
  <si>
    <t>배수관(개소)</t>
    <phoneticPr fontId="1" type="noConversion"/>
  </si>
  <si>
    <t>집수정(개소)</t>
    <phoneticPr fontId="1" type="noConversion"/>
  </si>
  <si>
    <t>배수BOX(개소)</t>
    <phoneticPr fontId="1" type="noConversion"/>
  </si>
  <si>
    <t>교량(개소)</t>
    <phoneticPr fontId="1" type="noConversion"/>
  </si>
  <si>
    <t>비계동바리</t>
    <phoneticPr fontId="1" type="noConversion"/>
  </si>
  <si>
    <t>거푸집</t>
    <phoneticPr fontId="1" type="noConversion"/>
  </si>
  <si>
    <t>1. 배수 통로BOX</t>
    <phoneticPr fontId="1" type="noConversion"/>
  </si>
  <si>
    <t>2. 옹벽구조물</t>
    <phoneticPr fontId="1" type="noConversion"/>
  </si>
  <si>
    <t>3. 집수정</t>
    <phoneticPr fontId="1" type="noConversion"/>
  </si>
  <si>
    <t>4. 배수관</t>
    <phoneticPr fontId="1" type="noConversion"/>
  </si>
  <si>
    <t>5. 비계, 동바리</t>
    <phoneticPr fontId="1" type="noConversion"/>
  </si>
  <si>
    <t>6. 거푸집</t>
    <phoneticPr fontId="1" type="noConversion"/>
  </si>
  <si>
    <t>역학시험</t>
    <phoneticPr fontId="1" type="noConversion"/>
  </si>
  <si>
    <t>석재</t>
    <phoneticPr fontId="1" type="noConversion"/>
  </si>
  <si>
    <t>상수관로</t>
    <phoneticPr fontId="1" type="noConversion"/>
  </si>
  <si>
    <t>재료</t>
    <phoneticPr fontId="1" type="noConversion"/>
  </si>
  <si>
    <t>다짐</t>
    <phoneticPr fontId="1" type="noConversion"/>
  </si>
  <si>
    <t>보차도용
자재</t>
    <phoneticPr fontId="1" type="noConversion"/>
  </si>
  <si>
    <t>구 분</t>
    <phoneticPr fontId="1" type="noConversion"/>
  </si>
  <si>
    <t>성토</t>
  </si>
  <si>
    <t>골재원</t>
    <phoneticPr fontId="1" type="noConversion"/>
  </si>
  <si>
    <t>설계사 
입력</t>
    <phoneticPr fontId="1" type="noConversion"/>
  </si>
  <si>
    <t>시공사 
입력</t>
    <phoneticPr fontId="1" type="noConversion"/>
  </si>
  <si>
    <t xml:space="preserve">노임 </t>
    <phoneticPr fontId="1" type="noConversion"/>
  </si>
  <si>
    <t>특급관리자</t>
    <phoneticPr fontId="1" type="noConversion"/>
  </si>
  <si>
    <t>고급관리자</t>
    <phoneticPr fontId="1" type="noConversion"/>
  </si>
  <si>
    <t>중급관리자</t>
    <phoneticPr fontId="1" type="noConversion"/>
  </si>
  <si>
    <t>초급관리자</t>
    <phoneticPr fontId="1" type="noConversion"/>
  </si>
  <si>
    <t>비  고</t>
    <phoneticPr fontId="1" type="noConversion"/>
  </si>
  <si>
    <t>26년 상반기</t>
    <phoneticPr fontId="1" type="noConversion"/>
  </si>
  <si>
    <t>월임금</t>
    <phoneticPr fontId="1" type="noConversion"/>
  </si>
  <si>
    <t>단위</t>
    <phoneticPr fontId="1" type="noConversion"/>
  </si>
  <si>
    <t>1일노임</t>
    <phoneticPr fontId="1" type="noConversion"/>
  </si>
  <si>
    <t>20.3일 적용</t>
    <phoneticPr fontId="1" type="noConversion"/>
  </si>
  <si>
    <t>1개소 30m당
5회/개소당</t>
    <phoneticPr fontId="1" type="noConversion"/>
  </si>
  <si>
    <t>직접기초</t>
  </si>
  <si>
    <t>직접기초</t>
    <phoneticPr fontId="1" type="noConversion"/>
  </si>
  <si>
    <t>파일기초</t>
    <phoneticPr fontId="1" type="noConversion"/>
  </si>
  <si>
    <t>비  고</t>
    <phoneticPr fontId="1" type="noConversion"/>
  </si>
  <si>
    <t>소  계</t>
    <phoneticPr fontId="1" type="noConversion"/>
  </si>
  <si>
    <t>신축죠인트</t>
    <phoneticPr fontId="1" type="noConversion"/>
  </si>
  <si>
    <t>기성제품</t>
    <phoneticPr fontId="1" type="noConversion"/>
  </si>
  <si>
    <t>현장타설</t>
    <phoneticPr fontId="1" type="noConversion"/>
  </si>
  <si>
    <t>뒷채움 횟수</t>
    <phoneticPr fontId="1" type="noConversion"/>
  </si>
  <si>
    <t>1200*1500</t>
    <phoneticPr fontId="1" type="noConversion"/>
  </si>
  <si>
    <t>1000*1800</t>
    <phoneticPr fontId="1" type="noConversion"/>
  </si>
  <si>
    <t>1200*1200</t>
    <phoneticPr fontId="1" type="noConversion"/>
  </si>
  <si>
    <t>번호(종류)</t>
    <phoneticPr fontId="1" type="noConversion"/>
  </si>
  <si>
    <t>박스규격(B*H)</t>
    <phoneticPr fontId="1" type="noConversion"/>
  </si>
  <si>
    <t>날개벽</t>
    <phoneticPr fontId="1" type="noConversion"/>
  </si>
  <si>
    <t>(규격B*H)</t>
    <phoneticPr fontId="1" type="noConversion"/>
  </si>
  <si>
    <t>1200*2000</t>
    <phoneticPr fontId="1" type="noConversion"/>
  </si>
  <si>
    <t>1200*2500</t>
    <phoneticPr fontId="1" type="noConversion"/>
  </si>
  <si>
    <t>비  고</t>
    <phoneticPr fontId="1" type="noConversion"/>
  </si>
  <si>
    <t>1.8*1.8</t>
    <phoneticPr fontId="1" type="noConversion"/>
  </si>
  <si>
    <t>2.5*2.0</t>
    <phoneticPr fontId="1" type="noConversion"/>
  </si>
  <si>
    <t>2.0*2.3</t>
    <phoneticPr fontId="1" type="noConversion"/>
  </si>
  <si>
    <t>2.0*2.5</t>
    <phoneticPr fontId="1" type="noConversion"/>
  </si>
  <si>
    <t>3.0*3.5</t>
    <phoneticPr fontId="1" type="noConversion"/>
  </si>
  <si>
    <t>2.5*3.0</t>
    <phoneticPr fontId="1" type="noConversion"/>
  </si>
  <si>
    <t>3.5*4.0</t>
    <phoneticPr fontId="1" type="noConversion"/>
  </si>
  <si>
    <t>뒷채움</t>
    <phoneticPr fontId="1" type="noConversion"/>
  </si>
  <si>
    <t>합산연장(m)</t>
    <phoneticPr fontId="1" type="noConversion"/>
  </si>
  <si>
    <t>콘크리트 타설</t>
    <phoneticPr fontId="1" type="noConversion"/>
  </si>
  <si>
    <t>개소당 2회
날개벽 개소당1회</t>
    <phoneticPr fontId="1" type="noConversion"/>
  </si>
  <si>
    <t>1.토공 설계내역</t>
    <phoneticPr fontId="1" type="noConversion"/>
  </si>
  <si>
    <t>2.구조물공 설계내역</t>
    <phoneticPr fontId="1" type="noConversion"/>
  </si>
  <si>
    <t>2-1 통로및 배수 BOX</t>
    <phoneticPr fontId="1" type="noConversion"/>
  </si>
  <si>
    <t>2-2 옹벽구조물</t>
    <phoneticPr fontId="1" type="noConversion"/>
  </si>
  <si>
    <t>2-3 집수정</t>
    <phoneticPr fontId="1" type="noConversion"/>
  </si>
  <si>
    <t>2-4 배수관</t>
    <phoneticPr fontId="1" type="noConversion"/>
  </si>
  <si>
    <t>2-5. 비계,동바리</t>
    <phoneticPr fontId="1" type="noConversion"/>
  </si>
  <si>
    <t>2-6. 거푸집</t>
    <phoneticPr fontId="1" type="noConversion"/>
  </si>
  <si>
    <t>10. 수리구조물</t>
    <phoneticPr fontId="1" type="noConversion"/>
  </si>
  <si>
    <t>11. 부대공</t>
    <phoneticPr fontId="1" type="noConversion"/>
  </si>
  <si>
    <t>입도</t>
    <phoneticPr fontId="1" type="noConversion"/>
  </si>
  <si>
    <t>유기물함유량</t>
    <phoneticPr fontId="1" type="noConversion"/>
  </si>
  <si>
    <t>액성한계</t>
    <phoneticPr fontId="1" type="noConversion"/>
  </si>
  <si>
    <t>소성한계</t>
    <phoneticPr fontId="1" type="noConversion"/>
  </si>
  <si>
    <t>댐 성토</t>
    <phoneticPr fontId="1" type="noConversion"/>
  </si>
  <si>
    <t>콘크리트</t>
    <phoneticPr fontId="1" type="noConversion"/>
  </si>
  <si>
    <r>
      <t>120</t>
    </r>
    <r>
      <rPr>
        <sz val="11"/>
        <color theme="1"/>
        <rFont val="맑은 고딕"/>
        <family val="3"/>
        <charset val="129"/>
      </rPr>
      <t>㎥마다</t>
    </r>
    <phoneticPr fontId="1" type="noConversion"/>
  </si>
  <si>
    <t>기초지반처리</t>
    <phoneticPr fontId="1" type="noConversion"/>
  </si>
  <si>
    <t>1회/5공*1일</t>
    <phoneticPr fontId="1" type="noConversion"/>
  </si>
  <si>
    <t>댐</t>
    <phoneticPr fontId="1" type="noConversion"/>
  </si>
  <si>
    <t>댐</t>
    <phoneticPr fontId="1" type="noConversion"/>
  </si>
  <si>
    <t>기초지반</t>
    <phoneticPr fontId="1" type="noConversion"/>
  </si>
  <si>
    <t>제방</t>
    <phoneticPr fontId="1" type="noConversion"/>
  </si>
  <si>
    <t>상수관로</t>
    <phoneticPr fontId="1" type="noConversion"/>
  </si>
  <si>
    <t>하수관로</t>
    <phoneticPr fontId="1" type="noConversion"/>
  </si>
  <si>
    <t>그라우터</t>
    <phoneticPr fontId="1" type="noConversion"/>
  </si>
  <si>
    <t>성토</t>
    <phoneticPr fontId="1" type="noConversion"/>
  </si>
  <si>
    <t>제체</t>
    <phoneticPr fontId="1" type="noConversion"/>
  </si>
  <si>
    <t>축제</t>
    <phoneticPr fontId="1" type="noConversion"/>
  </si>
  <si>
    <t>상수관로</t>
    <phoneticPr fontId="1" type="noConversion"/>
  </si>
  <si>
    <t>관로공</t>
    <phoneticPr fontId="1" type="noConversion"/>
  </si>
  <si>
    <t>되메우기</t>
    <phoneticPr fontId="1" type="noConversion"/>
  </si>
  <si>
    <t>보조기층</t>
    <phoneticPr fontId="1" type="noConversion"/>
  </si>
  <si>
    <t>기층</t>
    <phoneticPr fontId="1" type="noConversion"/>
  </si>
  <si>
    <t>표층</t>
    <phoneticPr fontId="1" type="noConversion"/>
  </si>
  <si>
    <t>되메우기</t>
    <phoneticPr fontId="1" type="noConversion"/>
  </si>
  <si>
    <t>관경</t>
    <phoneticPr fontId="1" type="noConversion"/>
  </si>
  <si>
    <t>∮ 450</t>
    <phoneticPr fontId="1" type="noConversion"/>
  </si>
  <si>
    <t>∮ 600</t>
    <phoneticPr fontId="1" type="noConversion"/>
  </si>
  <si>
    <t>∮ 300</t>
    <phoneticPr fontId="1" type="noConversion"/>
  </si>
  <si>
    <t>∮ 800</t>
    <phoneticPr fontId="1" type="noConversion"/>
  </si>
  <si>
    <t>콘크리트수로</t>
    <phoneticPr fontId="1" type="noConversion"/>
  </si>
  <si>
    <t>스틸그레이팅</t>
    <phoneticPr fontId="1" type="noConversion"/>
  </si>
  <si>
    <t>수로공</t>
    <phoneticPr fontId="1" type="noConversion"/>
  </si>
  <si>
    <t>개수로공사</t>
    <phoneticPr fontId="1" type="noConversion"/>
  </si>
  <si>
    <t>공</t>
    <phoneticPr fontId="1" type="noConversion"/>
  </si>
  <si>
    <t>ton</t>
    <phoneticPr fontId="1" type="noConversion"/>
  </si>
  <si>
    <t>다짐</t>
    <phoneticPr fontId="1" type="noConversion"/>
  </si>
  <si>
    <t>두께</t>
    <phoneticPr fontId="1" type="noConversion"/>
  </si>
  <si>
    <t>코어</t>
    <phoneticPr fontId="1" type="noConversion"/>
  </si>
  <si>
    <t xml:space="preserve"> 100m 마다</t>
    <phoneticPr fontId="1" type="noConversion"/>
  </si>
  <si>
    <t>100m 마다</t>
    <phoneticPr fontId="1" type="noConversion"/>
  </si>
  <si>
    <t>개수로공</t>
    <phoneticPr fontId="1" type="noConversion"/>
  </si>
  <si>
    <t>성토공</t>
    <phoneticPr fontId="1" type="noConversion"/>
  </si>
  <si>
    <t xml:space="preserve">현장밀도 </t>
    <phoneticPr fontId="1" type="noConversion"/>
  </si>
  <si>
    <t>성토고 (평균)</t>
    <phoneticPr fontId="1" type="noConversion"/>
  </si>
  <si>
    <t>30m 당
(신축죠인트)</t>
    <phoneticPr fontId="1" type="noConversion"/>
  </si>
  <si>
    <t>밀도</t>
    <phoneticPr fontId="1" type="noConversion"/>
  </si>
  <si>
    <t>1일 1회 이상
30a 마다</t>
    <phoneticPr fontId="1" type="noConversion"/>
  </si>
  <si>
    <t>1일 1회 이상</t>
    <phoneticPr fontId="1" type="noConversion"/>
  </si>
  <si>
    <t>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</si>
</sst>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"/>
    <numFmt numFmtId="177" formatCode="0.0_ 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4"/>
      <color theme="1"/>
      <name val="돋움체"/>
      <family val="3"/>
      <charset val="129"/>
    </font>
    <font>
      <sz val="26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sz val="18"/>
      <color theme="1"/>
      <name val="돋움체"/>
      <family val="3"/>
      <charset val="129"/>
    </font>
    <font>
      <sz val="18"/>
      <color theme="1"/>
      <name val="맑은 고딕"/>
      <family val="2"/>
      <charset val="129"/>
    </font>
    <font>
      <sz val="11"/>
      <color indexed="8"/>
      <name val="맑은 고딕"/>
      <family val="2"/>
      <scheme val="minor"/>
    </font>
    <font>
      <sz val="16"/>
      <color theme="1"/>
      <name val="돋움체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맑은 고딕"/>
      <family val="2"/>
      <scheme val="minor"/>
    </font>
    <font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  <font>
      <sz val="16"/>
      <color rgb="FFFF0000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sz val="14"/>
      <color indexed="8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5" fillId="0" borderId="0">
      <alignment vertical="center"/>
    </xf>
  </cellStyleXfs>
  <cellXfs count="64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41" fontId="0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>
      <alignment vertical="center"/>
    </xf>
    <xf numFmtId="0" fontId="0" fillId="2" borderId="9" xfId="0" applyFill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>
      <alignment vertical="center"/>
    </xf>
    <xf numFmtId="41" fontId="0" fillId="0" borderId="0" xfId="1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Fill="1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1" fontId="0" fillId="0" borderId="2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6" fontId="0" fillId="2" borderId="0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0" fillId="0" borderId="2" xfId="1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10" fillId="0" borderId="7" xfId="0" applyFont="1" applyBorder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6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9" xfId="0" applyBorder="1" applyAlignment="1">
      <alignment horizontal="center" vertical="center" wrapText="1"/>
    </xf>
    <xf numFmtId="41" fontId="0" fillId="0" borderId="9" xfId="1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14" fillId="0" borderId="3" xfId="0" applyFont="1" applyBorder="1">
      <alignment vertical="center"/>
    </xf>
    <xf numFmtId="1" fontId="0" fillId="0" borderId="1" xfId="0" applyNumberForma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41" fontId="0" fillId="0" borderId="9" xfId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0" fillId="0" borderId="9" xfId="1" applyFont="1" applyBorder="1" applyAlignment="1">
      <alignment horizontal="center" vertical="center"/>
    </xf>
    <xf numFmtId="41" fontId="0" fillId="0" borderId="13" xfId="0" applyNumberFormat="1" applyBorder="1">
      <alignment vertical="center"/>
    </xf>
    <xf numFmtId="41" fontId="0" fillId="0" borderId="14" xfId="0" applyNumberFormat="1" applyBorder="1">
      <alignment vertical="center"/>
    </xf>
    <xf numFmtId="41" fontId="0" fillId="0" borderId="3" xfId="1" applyFont="1" applyBorder="1">
      <alignment vertical="center"/>
    </xf>
    <xf numFmtId="41" fontId="0" fillId="0" borderId="5" xfId="1" applyFont="1" applyBorder="1">
      <alignment vertical="center"/>
    </xf>
    <xf numFmtId="41" fontId="0" fillId="0" borderId="13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5" xfId="1" applyFont="1" applyBorder="1">
      <alignment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9" xfId="1" applyFont="1" applyBorder="1">
      <alignment vertical="center"/>
    </xf>
    <xf numFmtId="0" fontId="0" fillId="0" borderId="9" xfId="0" applyBorder="1" applyAlignment="1">
      <alignment vertical="center"/>
    </xf>
    <xf numFmtId="41" fontId="0" fillId="0" borderId="0" xfId="1" applyFont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41" fontId="0" fillId="0" borderId="12" xfId="1" applyFont="1" applyBorder="1">
      <alignment vertical="center"/>
    </xf>
    <xf numFmtId="41" fontId="0" fillId="0" borderId="12" xfId="1" applyFont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13" xfId="0" applyNumberFormat="1" applyFill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41" fontId="0" fillId="0" borderId="14" xfId="1" applyFont="1" applyFill="1" applyBorder="1" applyAlignment="1">
      <alignment horizontal="center" vertical="center"/>
    </xf>
    <xf numFmtId="41" fontId="0" fillId="0" borderId="15" xfId="1" applyFont="1" applyFill="1" applyBorder="1" applyAlignment="1">
      <alignment horizontal="center" vertical="center"/>
    </xf>
    <xf numFmtId="41" fontId="0" fillId="0" borderId="8" xfId="1" applyFont="1" applyBorder="1">
      <alignment vertical="center"/>
    </xf>
    <xf numFmtId="1" fontId="0" fillId="0" borderId="10" xfId="0" applyNumberFormat="1" applyBorder="1" applyAlignment="1">
      <alignment horizontal="center" vertical="center"/>
    </xf>
    <xf numFmtId="41" fontId="0" fillId="0" borderId="13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9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16" fillId="2" borderId="14" xfId="0" applyFont="1" applyFill="1" applyBorder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41" fontId="0" fillId="0" borderId="12" xfId="1" applyFont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41" fontId="0" fillId="0" borderId="4" xfId="1" applyFont="1" applyFill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41" fontId="5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1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12" fillId="0" borderId="0" xfId="0" applyFont="1">
      <alignment vertical="center"/>
    </xf>
    <xf numFmtId="41" fontId="7" fillId="0" borderId="0" xfId="1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1" fontId="5" fillId="0" borderId="0" xfId="0" applyNumberFormat="1" applyFont="1" applyBorder="1">
      <alignment vertical="center"/>
    </xf>
    <xf numFmtId="41" fontId="5" fillId="0" borderId="15" xfId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>
      <alignment vertical="center"/>
    </xf>
    <xf numFmtId="41" fontId="5" fillId="0" borderId="9" xfId="1" applyFont="1" applyBorder="1">
      <alignment vertical="center"/>
    </xf>
    <xf numFmtId="0" fontId="5" fillId="0" borderId="4" xfId="0" applyFont="1" applyBorder="1">
      <alignment vertical="center"/>
    </xf>
    <xf numFmtId="41" fontId="5" fillId="0" borderId="9" xfId="0" applyNumberFormat="1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41" fontId="5" fillId="0" borderId="0" xfId="1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41" fontId="17" fillId="0" borderId="9" xfId="1" applyFont="1" applyFill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7" xfId="0" applyFont="1" applyBorder="1">
      <alignment vertical="center"/>
    </xf>
    <xf numFmtId="41" fontId="7" fillId="0" borderId="9" xfId="1" applyFont="1" applyBorder="1">
      <alignment vertical="center"/>
    </xf>
    <xf numFmtId="41" fontId="7" fillId="0" borderId="13" xfId="1" applyFont="1" applyBorder="1">
      <alignment vertical="center"/>
    </xf>
    <xf numFmtId="41" fontId="7" fillId="0" borderId="14" xfId="1" applyFont="1" applyBorder="1">
      <alignment vertical="center"/>
    </xf>
    <xf numFmtId="41" fontId="7" fillId="0" borderId="15" xfId="1" applyFont="1" applyBorder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41" fontId="12" fillId="0" borderId="0" xfId="1" applyFont="1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3" fillId="0" borderId="9" xfId="0" applyFont="1" applyBorder="1">
      <alignment vertical="center"/>
    </xf>
    <xf numFmtId="0" fontId="13" fillId="0" borderId="9" xfId="0" applyFont="1" applyFill="1" applyBorder="1">
      <alignment vertical="center"/>
    </xf>
    <xf numFmtId="0" fontId="11" fillId="8" borderId="1" xfId="0" applyFont="1" applyFill="1" applyBorder="1" applyAlignment="1">
      <alignment vertical="center"/>
    </xf>
    <xf numFmtId="0" fontId="11" fillId="8" borderId="2" xfId="0" applyFont="1" applyFill="1" applyBorder="1" applyAlignment="1">
      <alignment horizontal="center" vertical="center"/>
    </xf>
    <xf numFmtId="41" fontId="12" fillId="0" borderId="2" xfId="1" applyFont="1" applyBorder="1">
      <alignment vertical="center"/>
    </xf>
    <xf numFmtId="0" fontId="12" fillId="0" borderId="2" xfId="0" applyFont="1" applyBorder="1">
      <alignment vertical="center"/>
    </xf>
    <xf numFmtId="0" fontId="12" fillId="0" borderId="3" xfId="0" applyFont="1" applyBorder="1">
      <alignment vertical="center"/>
    </xf>
    <xf numFmtId="0" fontId="11" fillId="0" borderId="4" xfId="0" applyFont="1" applyFill="1" applyBorder="1" applyAlignment="1">
      <alignment vertical="center"/>
    </xf>
    <xf numFmtId="0" fontId="12" fillId="0" borderId="5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>
      <alignment vertical="center"/>
    </xf>
    <xf numFmtId="0" fontId="11" fillId="0" borderId="6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41" fontId="7" fillId="0" borderId="7" xfId="1" applyFont="1" applyBorder="1">
      <alignment vertical="center"/>
    </xf>
    <xf numFmtId="0" fontId="7" fillId="0" borderId="8" xfId="0" applyFont="1" applyBorder="1">
      <alignment vertical="center"/>
    </xf>
    <xf numFmtId="0" fontId="11" fillId="6" borderId="1" xfId="0" applyFont="1" applyFill="1" applyBorder="1" applyAlignment="1">
      <alignment vertical="center"/>
    </xf>
    <xf numFmtId="0" fontId="11" fillId="6" borderId="2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41" fontId="12" fillId="0" borderId="7" xfId="1" applyFont="1" applyBorder="1">
      <alignment vertical="center"/>
    </xf>
    <xf numFmtId="0" fontId="12" fillId="0" borderId="7" xfId="0" applyFont="1" applyBorder="1">
      <alignment vertical="center"/>
    </xf>
    <xf numFmtId="0" fontId="12" fillId="0" borderId="8" xfId="0" applyFont="1" applyBorder="1">
      <alignment vertical="center"/>
    </xf>
    <xf numFmtId="0" fontId="11" fillId="2" borderId="1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41" fontId="5" fillId="0" borderId="7" xfId="1" applyFont="1" applyBorder="1" applyAlignment="1">
      <alignment horizontal="center" vertical="center"/>
    </xf>
    <xf numFmtId="41" fontId="5" fillId="0" borderId="7" xfId="1" applyFont="1" applyBorder="1">
      <alignment vertical="center"/>
    </xf>
    <xf numFmtId="41" fontId="5" fillId="0" borderId="8" xfId="1" applyFont="1" applyBorder="1">
      <alignment vertical="center"/>
    </xf>
    <xf numFmtId="0" fontId="11" fillId="7" borderId="1" xfId="0" applyFont="1" applyFill="1" applyBorder="1" applyAlignment="1">
      <alignment vertical="center"/>
    </xf>
    <xf numFmtId="0" fontId="11" fillId="7" borderId="2" xfId="0" applyFont="1" applyFill="1" applyBorder="1" applyAlignment="1">
      <alignment horizontal="center" vertical="center"/>
    </xf>
    <xf numFmtId="41" fontId="7" fillId="0" borderId="5" xfId="1" applyFont="1" applyBorder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9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12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>
      <alignment vertical="center"/>
    </xf>
    <xf numFmtId="0" fontId="11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vertical="center" readingOrder="1"/>
    </xf>
    <xf numFmtId="0" fontId="9" fillId="0" borderId="0" xfId="0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9" fillId="0" borderId="0" xfId="0" applyFont="1" applyAlignment="1">
      <alignment vertical="center" readingOrder="1"/>
    </xf>
    <xf numFmtId="0" fontId="9" fillId="0" borderId="0" xfId="0" applyFont="1" applyBorder="1" applyAlignment="1">
      <alignment vertical="center" readingOrder="1"/>
    </xf>
    <xf numFmtId="0" fontId="11" fillId="0" borderId="0" xfId="0" applyFo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8" fillId="2" borderId="0" xfId="0" applyFont="1" applyFill="1" applyBorder="1" applyAlignment="1">
      <alignment vertical="center"/>
    </xf>
    <xf numFmtId="0" fontId="25" fillId="0" borderId="1" xfId="2" applyBorder="1">
      <alignment vertical="center"/>
    </xf>
    <xf numFmtId="0" fontId="25" fillId="0" borderId="4" xfId="2" applyBorder="1">
      <alignment vertical="center"/>
    </xf>
    <xf numFmtId="0" fontId="25" fillId="0" borderId="6" xfId="2" applyBorder="1">
      <alignment vertical="center"/>
    </xf>
    <xf numFmtId="0" fontId="25" fillId="0" borderId="0" xfId="2">
      <alignment vertical="center"/>
    </xf>
    <xf numFmtId="0" fontId="25" fillId="0" borderId="3" xfId="2" applyBorder="1">
      <alignment vertical="center"/>
    </xf>
    <xf numFmtId="0" fontId="25" fillId="0" borderId="0" xfId="2" applyBorder="1">
      <alignment vertical="center"/>
    </xf>
    <xf numFmtId="0" fontId="25" fillId="0" borderId="5" xfId="2" applyBorder="1">
      <alignment vertical="center"/>
    </xf>
    <xf numFmtId="0" fontId="25" fillId="0" borderId="8" xfId="2" applyBorder="1">
      <alignment vertical="center"/>
    </xf>
    <xf numFmtId="0" fontId="25" fillId="0" borderId="13" xfId="2" applyBorder="1">
      <alignment vertical="center"/>
    </xf>
    <xf numFmtId="0" fontId="25" fillId="0" borderId="14" xfId="2" applyBorder="1">
      <alignment vertical="center"/>
    </xf>
    <xf numFmtId="0" fontId="25" fillId="0" borderId="15" xfId="2" applyBorder="1">
      <alignment vertical="center"/>
    </xf>
    <xf numFmtId="41" fontId="0" fillId="0" borderId="12" xfId="0" applyNumberFormat="1" applyBorder="1">
      <alignment vertical="center"/>
    </xf>
    <xf numFmtId="0" fontId="25" fillId="0" borderId="9" xfId="2" applyBorder="1">
      <alignment vertical="center"/>
    </xf>
    <xf numFmtId="0" fontId="28" fillId="0" borderId="0" xfId="2" applyFont="1">
      <alignment vertical="center"/>
    </xf>
    <xf numFmtId="0" fontId="25" fillId="0" borderId="9" xfId="2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25" fillId="0" borderId="5" xfId="2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25" fillId="0" borderId="14" xfId="2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0" xfId="0" applyNumberFormat="1">
      <alignment vertical="center"/>
    </xf>
    <xf numFmtId="1" fontId="25" fillId="0" borderId="14" xfId="2" applyNumberFormat="1" applyBorder="1">
      <alignment vertical="center"/>
    </xf>
    <xf numFmtId="0" fontId="0" fillId="0" borderId="13" xfId="0" applyBorder="1" applyAlignment="1">
      <alignment vertical="center"/>
    </xf>
    <xf numFmtId="41" fontId="0" fillId="0" borderId="9" xfId="0" applyNumberFormat="1" applyBorder="1">
      <alignment vertical="center"/>
    </xf>
    <xf numFmtId="41" fontId="0" fillId="0" borderId="7" xfId="0" applyNumberFormat="1" applyBorder="1">
      <alignment vertical="center"/>
    </xf>
    <xf numFmtId="41" fontId="0" fillId="0" borderId="13" xfId="1" applyFont="1" applyBorder="1" applyAlignment="1">
      <alignment horizontal="center" vertical="center" wrapText="1"/>
    </xf>
    <xf numFmtId="0" fontId="25" fillId="0" borderId="9" xfId="2" applyBorder="1" applyAlignment="1">
      <alignment vertical="center"/>
    </xf>
    <xf numFmtId="41" fontId="25" fillId="0" borderId="9" xfId="1" applyFont="1" applyBorder="1" applyAlignment="1">
      <alignment horizontal="center" vertical="center"/>
    </xf>
    <xf numFmtId="41" fontId="25" fillId="0" borderId="0" xfId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20" fillId="0" borderId="0" xfId="0" applyNumberFormat="1" applyFont="1" applyBorder="1" applyAlignment="1">
      <alignment vertical="center" readingOrder="1"/>
    </xf>
    <xf numFmtId="0" fontId="5" fillId="2" borderId="0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5" fillId="0" borderId="14" xfId="2" applyBorder="1" applyAlignment="1">
      <alignment horizontal="center" vertical="center"/>
    </xf>
    <xf numFmtId="0" fontId="25" fillId="0" borderId="14" xfId="2" applyBorder="1" applyAlignment="1">
      <alignment horizontal="center" vertical="center" wrapText="1"/>
    </xf>
    <xf numFmtId="41" fontId="0" fillId="0" borderId="2" xfId="0" applyNumberFormat="1" applyBorder="1">
      <alignment vertical="center"/>
    </xf>
    <xf numFmtId="41" fontId="0" fillId="0" borderId="0" xfId="0" applyNumberFormat="1" applyBorder="1">
      <alignment vertical="center"/>
    </xf>
    <xf numFmtId="0" fontId="25" fillId="0" borderId="15" xfId="2" applyBorder="1" applyAlignment="1">
      <alignment vertical="center"/>
    </xf>
    <xf numFmtId="41" fontId="0" fillId="0" borderId="15" xfId="0" applyNumberFormat="1" applyBorder="1">
      <alignment vertical="center"/>
    </xf>
    <xf numFmtId="0" fontId="25" fillId="0" borderId="8" xfId="2" applyBorder="1" applyAlignment="1">
      <alignment horizontal="center" vertical="center" wrapText="1"/>
    </xf>
    <xf numFmtId="1" fontId="25" fillId="0" borderId="9" xfId="2" applyNumberFormat="1" applyBorder="1">
      <alignment vertical="center"/>
    </xf>
    <xf numFmtId="0" fontId="0" fillId="0" borderId="8" xfId="0" applyBorder="1" applyAlignment="1">
      <alignment vertical="center"/>
    </xf>
    <xf numFmtId="1" fontId="0" fillId="0" borderId="9" xfId="0" applyNumberFormat="1" applyBorder="1">
      <alignment vertical="center"/>
    </xf>
    <xf numFmtId="41" fontId="0" fillId="0" borderId="11" xfId="0" applyNumberFormat="1" applyBorder="1">
      <alignment vertical="center"/>
    </xf>
    <xf numFmtId="0" fontId="25" fillId="0" borderId="9" xfId="2" applyBorder="1" applyAlignment="1">
      <alignment horizontal="center" vertical="center" wrapText="1"/>
    </xf>
    <xf numFmtId="41" fontId="0" fillId="0" borderId="3" xfId="0" applyNumberFormat="1" applyBorder="1">
      <alignment vertical="center"/>
    </xf>
    <xf numFmtId="41" fontId="0" fillId="0" borderId="5" xfId="0" applyNumberFormat="1" applyBorder="1">
      <alignment vertical="center"/>
    </xf>
    <xf numFmtId="41" fontId="0" fillId="0" borderId="8" xfId="0" applyNumberFormat="1" applyBorder="1">
      <alignment vertical="center"/>
    </xf>
    <xf numFmtId="0" fontId="0" fillId="0" borderId="0" xfId="0" applyFill="1" applyBorder="1" applyAlignment="1">
      <alignment vertical="center"/>
    </xf>
    <xf numFmtId="41" fontId="0" fillId="0" borderId="1" xfId="0" applyNumberFormat="1" applyBorder="1">
      <alignment vertical="center"/>
    </xf>
    <xf numFmtId="41" fontId="0" fillId="0" borderId="4" xfId="0" applyNumberFormat="1" applyBorder="1">
      <alignment vertical="center"/>
    </xf>
    <xf numFmtId="41" fontId="0" fillId="0" borderId="6" xfId="0" applyNumberFormat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0" fillId="0" borderId="2" xfId="0" applyFill="1" applyBorder="1">
      <alignment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0" fillId="0" borderId="7" xfId="0" applyFill="1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5" fillId="0" borderId="14" xfId="2" applyBorder="1" applyAlignment="1">
      <alignment horizontal="center" vertical="center"/>
    </xf>
    <xf numFmtId="0" fontId="0" fillId="0" borderId="10" xfId="0" applyBorder="1" applyAlignment="1">
      <alignment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" fontId="25" fillId="0" borderId="14" xfId="2" applyNumberFormat="1" applyBorder="1" applyAlignment="1">
      <alignment horizontal="center" vertical="center"/>
    </xf>
    <xf numFmtId="1" fontId="25" fillId="0" borderId="15" xfId="2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5" fillId="0" borderId="13" xfId="2" applyBorder="1" applyAlignment="1">
      <alignment horizontal="center" vertical="center"/>
    </xf>
    <xf numFmtId="0" fontId="25" fillId="0" borderId="14" xfId="2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25" fillId="0" borderId="5" xfId="2" applyBorder="1" applyAlignment="1">
      <alignment horizontal="center" vertical="center"/>
    </xf>
    <xf numFmtId="0" fontId="25" fillId="0" borderId="5" xfId="2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25" fillId="0" borderId="8" xfId="2" applyBorder="1" applyAlignment="1">
      <alignment vertical="center"/>
    </xf>
    <xf numFmtId="41" fontId="25" fillId="0" borderId="7" xfId="2" applyNumberForma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41" fontId="0" fillId="0" borderId="7" xfId="0" applyNumberFormat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41" fontId="0" fillId="0" borderId="12" xfId="0" applyNumberFormat="1" applyFont="1" applyBorder="1" applyAlignment="1">
      <alignment vertical="center"/>
    </xf>
    <xf numFmtId="41" fontId="0" fillId="0" borderId="10" xfId="0" applyNumberFormat="1" applyBorder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 vertical="center" readingOrder="1"/>
    </xf>
    <xf numFmtId="0" fontId="1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41" fontId="20" fillId="0" borderId="0" xfId="0" applyNumberFormat="1" applyFont="1" applyBorder="1" applyAlignment="1">
      <alignment horizontal="center" vertical="center" readingOrder="1"/>
    </xf>
    <xf numFmtId="0" fontId="20" fillId="0" borderId="0" xfId="0" applyFont="1" applyBorder="1" applyAlignment="1">
      <alignment horizontal="center" vertical="center" readingOrder="1"/>
    </xf>
    <xf numFmtId="0" fontId="5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20" fillId="0" borderId="0" xfId="0" applyNumberFormat="1" applyFont="1" applyBorder="1" applyAlignment="1">
      <alignment vertical="center" readingOrder="1"/>
    </xf>
    <xf numFmtId="0" fontId="20" fillId="0" borderId="0" xfId="0" applyFont="1" applyBorder="1" applyAlignment="1">
      <alignment vertical="center" readingOrder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33" fillId="0" borderId="7" xfId="0" applyFont="1" applyBorder="1" applyAlignment="1">
      <alignment horizontal="left" vertical="center"/>
    </xf>
    <xf numFmtId="0" fontId="33" fillId="0" borderId="7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2" fillId="0" borderId="13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4" fillId="0" borderId="7" xfId="0" applyFont="1" applyBorder="1" applyAlignment="1">
      <alignment horizontal="left" vertical="center"/>
    </xf>
    <xf numFmtId="0" fontId="33" fillId="0" borderId="2" xfId="0" applyFont="1" applyBorder="1" applyAlignment="1">
      <alignment horizontal="left" vertical="center"/>
    </xf>
    <xf numFmtId="0" fontId="34" fillId="0" borderId="2" xfId="0" applyFont="1" applyBorder="1" applyAlignment="1">
      <alignment horizontal="left"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3" fillId="0" borderId="12" xfId="0" applyFont="1" applyBorder="1" applyAlignment="1">
      <alignment horizontal="left" vertical="center"/>
    </xf>
    <xf numFmtId="0" fontId="33" fillId="0" borderId="0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1" fontId="5" fillId="2" borderId="0" xfId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1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5" fillId="0" borderId="13" xfId="2" applyBorder="1" applyAlignment="1">
      <alignment horizontal="center" vertical="center"/>
    </xf>
    <xf numFmtId="0" fontId="25" fillId="0" borderId="14" xfId="2" applyBorder="1" applyAlignment="1">
      <alignment horizontal="center" vertical="center"/>
    </xf>
    <xf numFmtId="0" fontId="25" fillId="0" borderId="13" xfId="2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5" fillId="0" borderId="15" xfId="2" applyBorder="1" applyAlignment="1">
      <alignment horizontal="center" vertical="center"/>
    </xf>
    <xf numFmtId="0" fontId="25" fillId="0" borderId="14" xfId="2" applyBorder="1" applyAlignment="1">
      <alignment horizontal="center" vertical="center" wrapText="1"/>
    </xf>
    <xf numFmtId="0" fontId="25" fillId="0" borderId="15" xfId="2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/>
    </xf>
    <xf numFmtId="0" fontId="25" fillId="0" borderId="1" xfId="2" applyBorder="1" applyAlignment="1">
      <alignment horizontal="center" vertical="center"/>
    </xf>
    <xf numFmtId="0" fontId="25" fillId="0" borderId="4" xfId="2" applyBorder="1" applyAlignment="1">
      <alignment horizontal="center" vertical="center"/>
    </xf>
    <xf numFmtId="0" fontId="25" fillId="0" borderId="3" xfId="2" applyBorder="1" applyAlignment="1">
      <alignment horizontal="center" vertical="center"/>
    </xf>
    <xf numFmtId="0" fontId="25" fillId="0" borderId="5" xfId="2" applyBorder="1" applyAlignment="1">
      <alignment horizontal="center" vertical="center"/>
    </xf>
    <xf numFmtId="0" fontId="25" fillId="0" borderId="8" xfId="2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25" fillId="0" borderId="6" xfId="2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5" fillId="0" borderId="13" xfId="2" applyFont="1" applyBorder="1" applyAlignment="1">
      <alignment horizontal="center" vertical="center"/>
    </xf>
    <xf numFmtId="0" fontId="36" fillId="0" borderId="14" xfId="2" applyFont="1" applyBorder="1" applyAlignment="1">
      <alignment horizontal="center" vertical="center"/>
    </xf>
    <xf numFmtId="0" fontId="36" fillId="0" borderId="15" xfId="2" applyFont="1" applyBorder="1" applyAlignment="1">
      <alignment horizontal="center" vertical="center"/>
    </xf>
    <xf numFmtId="0" fontId="37" fillId="0" borderId="6" xfId="2" applyFont="1" applyBorder="1" applyAlignment="1">
      <alignment horizontal="left" vertical="center"/>
    </xf>
    <xf numFmtId="0" fontId="38" fillId="0" borderId="7" xfId="2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13" fillId="0" borderId="13" xfId="2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5" fillId="0" borderId="10" xfId="2" applyBorder="1" applyAlignment="1">
      <alignment horizontal="center" vertical="center" wrapText="1"/>
    </xf>
    <xf numFmtId="0" fontId="25" fillId="0" borderId="12" xfId="2" applyBorder="1" applyAlignment="1">
      <alignment horizontal="center" vertical="center" wrapText="1"/>
    </xf>
    <xf numFmtId="0" fontId="25" fillId="0" borderId="11" xfId="2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19" workbookViewId="0">
      <selection activeCell="G5" sqref="G5"/>
    </sheetView>
  </sheetViews>
  <sheetFormatPr defaultRowHeight="24" customHeight="1"/>
  <cols>
    <col min="2" max="2" width="112" customWidth="1"/>
  </cols>
  <sheetData>
    <row r="1" spans="1:11" ht="35.25" customHeight="1">
      <c r="A1" s="493" t="s">
        <v>143</v>
      </c>
      <c r="B1" s="494"/>
      <c r="C1" s="65"/>
      <c r="D1" s="65"/>
      <c r="E1" s="65"/>
      <c r="F1" s="65"/>
      <c r="G1" s="65"/>
      <c r="H1" s="65"/>
      <c r="I1" s="65"/>
    </row>
    <row r="2" spans="1:11" ht="24" customHeight="1">
      <c r="A2" s="61"/>
      <c r="B2" s="62"/>
      <c r="C2" s="62"/>
      <c r="D2" s="62"/>
      <c r="E2" s="62"/>
      <c r="F2" s="62"/>
      <c r="G2" s="62"/>
      <c r="H2" s="62"/>
      <c r="I2" s="62"/>
    </row>
    <row r="3" spans="1:11" ht="24" customHeight="1">
      <c r="A3" s="495" t="s">
        <v>142</v>
      </c>
      <c r="B3" s="496"/>
      <c r="C3" s="496"/>
      <c r="D3" s="496"/>
      <c r="E3" s="496"/>
      <c r="F3" s="496"/>
      <c r="G3" s="496"/>
      <c r="H3" s="496"/>
      <c r="I3" s="496"/>
    </row>
    <row r="4" spans="1:11" ht="24" customHeight="1">
      <c r="A4" s="64">
        <v>1</v>
      </c>
      <c r="B4" s="497" t="s">
        <v>144</v>
      </c>
      <c r="C4" s="62"/>
      <c r="D4" s="62"/>
      <c r="E4" s="62"/>
      <c r="F4" s="62"/>
      <c r="G4" s="62"/>
      <c r="H4" s="62"/>
      <c r="I4" s="62"/>
    </row>
    <row r="5" spans="1:11" ht="24" customHeight="1">
      <c r="A5" s="61"/>
      <c r="B5" s="496"/>
      <c r="C5" s="62"/>
      <c r="D5" s="62"/>
      <c r="E5" s="62"/>
      <c r="F5" s="62"/>
      <c r="G5" s="62"/>
      <c r="H5" s="62"/>
      <c r="I5" s="62"/>
      <c r="K5" s="43"/>
    </row>
    <row r="6" spans="1:11" ht="24" customHeight="1">
      <c r="A6" s="194" t="s">
        <v>221</v>
      </c>
      <c r="B6" s="64"/>
      <c r="C6" s="50"/>
      <c r="D6" s="50"/>
      <c r="E6" s="51"/>
      <c r="F6" s="51"/>
      <c r="G6" s="51"/>
      <c r="H6" s="51"/>
      <c r="I6" s="51"/>
    </row>
    <row r="7" spans="1:11" ht="24" customHeight="1">
      <c r="A7" s="52" t="s">
        <v>140</v>
      </c>
      <c r="B7" s="63" t="s">
        <v>290</v>
      </c>
      <c r="C7" s="63"/>
      <c r="D7" s="63"/>
      <c r="E7" s="63"/>
      <c r="F7" s="51"/>
      <c r="G7" s="51"/>
      <c r="H7" s="51"/>
      <c r="I7" s="51"/>
    </row>
    <row r="8" spans="1:11" ht="24" customHeight="1">
      <c r="A8" s="52">
        <v>1</v>
      </c>
      <c r="B8" s="63" t="s">
        <v>289</v>
      </c>
      <c r="C8" s="63"/>
      <c r="D8" s="63"/>
      <c r="E8" s="63"/>
      <c r="F8" s="51"/>
      <c r="G8" s="51"/>
      <c r="H8" s="51"/>
      <c r="I8" s="51"/>
    </row>
    <row r="9" spans="1:11" ht="24" customHeight="1">
      <c r="A9" s="52">
        <v>2</v>
      </c>
      <c r="B9" s="63" t="s">
        <v>223</v>
      </c>
      <c r="C9" s="63"/>
      <c r="D9" s="63"/>
      <c r="E9" s="63"/>
      <c r="F9" s="51"/>
      <c r="G9" s="51"/>
      <c r="H9" s="51"/>
      <c r="I9" s="51"/>
    </row>
    <row r="10" spans="1:11" ht="24" customHeight="1">
      <c r="A10" s="52">
        <v>3</v>
      </c>
      <c r="B10" s="63" t="s">
        <v>224</v>
      </c>
      <c r="C10" s="63"/>
      <c r="D10" s="63"/>
      <c r="E10" s="63"/>
      <c r="F10" s="51"/>
      <c r="G10" s="51"/>
      <c r="H10" s="51"/>
      <c r="I10" s="51"/>
    </row>
    <row r="11" spans="1:11" ht="24" customHeight="1">
      <c r="A11" s="52"/>
      <c r="B11" s="63"/>
      <c r="C11" s="63"/>
      <c r="D11" s="63"/>
      <c r="E11" s="63"/>
      <c r="F11" s="51"/>
      <c r="G11" s="51"/>
      <c r="H11" s="51"/>
      <c r="I11" s="51"/>
    </row>
    <row r="12" spans="1:11" ht="24" customHeight="1">
      <c r="A12" s="52" t="s">
        <v>210</v>
      </c>
      <c r="B12" s="496" t="s">
        <v>211</v>
      </c>
      <c r="C12" s="496"/>
      <c r="D12" s="496"/>
      <c r="E12" s="496"/>
      <c r="F12" s="496"/>
      <c r="G12" s="496"/>
      <c r="H12" s="496"/>
      <c r="I12" s="496"/>
      <c r="J12" s="496"/>
    </row>
    <row r="13" spans="1:11" ht="24" customHeight="1">
      <c r="A13" s="52">
        <v>1</v>
      </c>
      <c r="B13" s="63" t="s">
        <v>222</v>
      </c>
      <c r="C13" s="63"/>
      <c r="D13" s="63"/>
      <c r="E13" s="63"/>
      <c r="F13" s="51"/>
      <c r="G13" s="51"/>
      <c r="H13" s="51"/>
      <c r="I13" s="51"/>
    </row>
    <row r="14" spans="1:11" ht="24" customHeight="1">
      <c r="A14" s="52">
        <v>2</v>
      </c>
      <c r="B14" s="63" t="s">
        <v>223</v>
      </c>
      <c r="C14" s="63"/>
      <c r="D14" s="63"/>
      <c r="E14" s="63"/>
      <c r="F14" s="51"/>
      <c r="G14" s="51"/>
      <c r="H14" s="51"/>
      <c r="I14" s="51"/>
    </row>
    <row r="15" spans="1:11" ht="24" customHeight="1">
      <c r="A15" s="52">
        <v>3</v>
      </c>
      <c r="B15" s="63" t="s">
        <v>224</v>
      </c>
      <c r="C15" s="63"/>
      <c r="D15" s="63"/>
      <c r="E15" s="63"/>
      <c r="F15" s="51"/>
      <c r="G15" s="51"/>
      <c r="H15" s="51"/>
      <c r="I15" s="51"/>
    </row>
    <row r="16" spans="1:11" ht="24" customHeight="1" thickBot="1">
      <c r="A16" s="50"/>
      <c r="B16" s="60"/>
      <c r="C16" s="60"/>
      <c r="D16" s="60"/>
      <c r="E16" s="60"/>
      <c r="F16" s="60"/>
      <c r="G16" s="60"/>
      <c r="H16" s="60"/>
      <c r="I16" s="60"/>
    </row>
    <row r="17" spans="1:9" ht="24" customHeight="1" thickBot="1">
      <c r="A17" s="195" t="s">
        <v>225</v>
      </c>
      <c r="B17" s="195"/>
      <c r="C17" s="193"/>
      <c r="D17" s="193"/>
      <c r="E17" s="193"/>
      <c r="F17" s="193"/>
      <c r="G17" s="193"/>
      <c r="H17" s="193"/>
      <c r="I17" s="193"/>
    </row>
    <row r="18" spans="1:9" ht="24" customHeight="1">
      <c r="A18" s="191" t="s">
        <v>228</v>
      </c>
      <c r="B18" s="196" t="s">
        <v>226</v>
      </c>
      <c r="C18" s="193"/>
      <c r="D18" s="193"/>
      <c r="E18" s="193"/>
      <c r="F18" s="193"/>
      <c r="G18" s="193"/>
      <c r="H18" s="193"/>
      <c r="I18" s="193"/>
    </row>
    <row r="19" spans="1:9" ht="24" customHeight="1">
      <c r="A19" s="191" t="s">
        <v>229</v>
      </c>
      <c r="B19" s="196" t="s">
        <v>227</v>
      </c>
      <c r="C19" s="193"/>
      <c r="D19" s="193"/>
      <c r="E19" s="193"/>
      <c r="F19" s="193"/>
      <c r="G19" s="193"/>
      <c r="H19" s="193"/>
      <c r="I19" s="193"/>
    </row>
    <row r="20" spans="1:9" ht="24" customHeight="1">
      <c r="A20" s="50"/>
      <c r="B20" s="193"/>
      <c r="C20" s="193"/>
      <c r="D20" s="193"/>
      <c r="E20" s="193"/>
      <c r="F20" s="193"/>
      <c r="G20" s="193"/>
      <c r="H20" s="193"/>
      <c r="I20" s="193"/>
    </row>
    <row r="21" spans="1:9" ht="24" customHeight="1">
      <c r="A21" s="193" t="s">
        <v>230</v>
      </c>
      <c r="B21" s="193"/>
      <c r="C21" s="193"/>
      <c r="D21" s="193"/>
      <c r="E21" s="193"/>
      <c r="F21" s="193"/>
      <c r="G21" s="193"/>
      <c r="H21" s="193"/>
      <c r="I21" s="193"/>
    </row>
    <row r="22" spans="1:9" ht="24" customHeight="1">
      <c r="A22" s="191" t="s">
        <v>228</v>
      </c>
      <c r="B22" s="193" t="s">
        <v>214</v>
      </c>
      <c r="C22" s="193"/>
      <c r="D22" s="193"/>
      <c r="E22" s="193"/>
      <c r="F22" s="193"/>
      <c r="G22" s="193"/>
      <c r="H22" s="193"/>
      <c r="I22" s="193"/>
    </row>
    <row r="23" spans="1:9" ht="24" customHeight="1">
      <c r="A23" s="191" t="s">
        <v>229</v>
      </c>
      <c r="B23" s="193" t="s">
        <v>220</v>
      </c>
      <c r="C23" s="193"/>
      <c r="D23" s="193"/>
      <c r="E23" s="193"/>
      <c r="F23" s="193"/>
      <c r="G23" s="193"/>
      <c r="H23" s="193"/>
      <c r="I23" s="193"/>
    </row>
    <row r="24" spans="1:9" ht="24" customHeight="1">
      <c r="A24" s="64"/>
      <c r="B24" s="193"/>
      <c r="C24" s="63"/>
      <c r="D24" s="63"/>
      <c r="E24" s="63"/>
      <c r="F24" s="63"/>
      <c r="G24" s="63"/>
      <c r="H24" s="63"/>
      <c r="I24" s="63"/>
    </row>
    <row r="25" spans="1:9" ht="24" customHeight="1">
      <c r="A25" s="193" t="s">
        <v>231</v>
      </c>
      <c r="C25" s="193"/>
      <c r="D25" s="193"/>
      <c r="E25" s="193"/>
      <c r="F25" s="193"/>
      <c r="G25" s="193"/>
      <c r="H25" s="193"/>
      <c r="I25" s="193"/>
    </row>
    <row r="26" spans="1:9" s="44" customFormat="1" ht="24" customHeight="1">
      <c r="A26" s="52" t="s">
        <v>291</v>
      </c>
      <c r="B26" s="279" t="s">
        <v>296</v>
      </c>
      <c r="C26" s="52"/>
      <c r="D26" s="52"/>
      <c r="E26" s="52"/>
      <c r="F26" s="52"/>
      <c r="G26" s="52"/>
      <c r="H26" s="52"/>
      <c r="I26" s="52"/>
    </row>
    <row r="27" spans="1:9" s="44" customFormat="1" ht="24" customHeight="1">
      <c r="A27" s="52" t="s">
        <v>294</v>
      </c>
      <c r="B27" s="280" t="s">
        <v>292</v>
      </c>
      <c r="C27" s="52"/>
      <c r="D27" s="52"/>
      <c r="E27" s="52"/>
      <c r="F27" s="52"/>
      <c r="G27" s="52"/>
      <c r="H27" s="52"/>
      <c r="I27" s="52"/>
    </row>
    <row r="28" spans="1:9" s="44" customFormat="1" ht="24" customHeight="1">
      <c r="A28" s="273" t="s">
        <v>295</v>
      </c>
      <c r="B28" s="280" t="s">
        <v>293</v>
      </c>
      <c r="C28" s="52"/>
      <c r="D28" s="52"/>
      <c r="E28" s="52"/>
      <c r="F28" s="52"/>
      <c r="G28" s="52"/>
      <c r="H28" s="52"/>
      <c r="I28" s="52"/>
    </row>
    <row r="29" spans="1:9" s="44" customFormat="1" ht="24" customHeight="1">
      <c r="A29" s="273" t="s">
        <v>298</v>
      </c>
      <c r="B29" s="280" t="s">
        <v>297</v>
      </c>
      <c r="C29" s="52"/>
      <c r="D29" s="52"/>
      <c r="E29" s="52"/>
      <c r="F29" s="52"/>
      <c r="G29" s="52"/>
      <c r="H29" s="52"/>
      <c r="I29" s="52"/>
    </row>
    <row r="30" spans="1:9" ht="24" customHeight="1">
      <c r="A30" s="281" t="s">
        <v>299</v>
      </c>
      <c r="B30" s="280" t="s">
        <v>300</v>
      </c>
      <c r="C30" s="63"/>
      <c r="D30" s="63"/>
      <c r="E30" s="63"/>
      <c r="F30" s="63"/>
      <c r="G30" s="63"/>
      <c r="H30" s="63"/>
      <c r="I30" s="63"/>
    </row>
    <row r="31" spans="1:9" ht="24" customHeight="1">
      <c r="A31" s="64"/>
      <c r="B31" s="272"/>
      <c r="C31" s="63"/>
      <c r="D31" s="63"/>
      <c r="E31" s="63"/>
      <c r="F31" s="63"/>
      <c r="G31" s="63"/>
      <c r="H31" s="63"/>
      <c r="I31" s="63"/>
    </row>
    <row r="32" spans="1:9" ht="24" customHeight="1">
      <c r="A32" s="50" t="s">
        <v>232</v>
      </c>
      <c r="C32" s="193"/>
      <c r="D32" s="193"/>
      <c r="E32" s="193"/>
      <c r="F32" s="193"/>
      <c r="G32" s="193"/>
      <c r="H32" s="193"/>
      <c r="I32" s="193"/>
    </row>
    <row r="33" spans="1:9" ht="24" customHeight="1">
      <c r="A33" s="191" t="s">
        <v>228</v>
      </c>
      <c r="B33" s="60" t="s">
        <v>216</v>
      </c>
      <c r="C33" s="60"/>
      <c r="D33" s="60"/>
      <c r="E33" s="60"/>
      <c r="F33" s="60"/>
      <c r="G33" s="60"/>
      <c r="H33" s="60"/>
      <c r="I33" s="60"/>
    </row>
    <row r="34" spans="1:9" ht="24" customHeight="1">
      <c r="A34" s="191" t="s">
        <v>229</v>
      </c>
      <c r="B34" s="193" t="s">
        <v>235</v>
      </c>
      <c r="C34" s="63"/>
      <c r="D34" s="63"/>
      <c r="E34" s="63"/>
      <c r="F34" s="63"/>
      <c r="G34" s="63"/>
      <c r="H34" s="63"/>
      <c r="I34" s="63"/>
    </row>
    <row r="35" spans="1:9" ht="24" customHeight="1">
      <c r="A35" s="64" t="s">
        <v>212</v>
      </c>
      <c r="B35" s="60" t="s">
        <v>217</v>
      </c>
      <c r="C35" s="63"/>
      <c r="D35" s="63"/>
      <c r="E35" s="63"/>
      <c r="F35" s="63"/>
      <c r="G35" s="63"/>
      <c r="H35" s="63"/>
      <c r="I35" s="63"/>
    </row>
    <row r="36" spans="1:9" ht="24" customHeight="1">
      <c r="A36" s="64" t="s">
        <v>213</v>
      </c>
      <c r="B36" s="60" t="s">
        <v>218</v>
      </c>
    </row>
    <row r="37" spans="1:9" ht="24" customHeight="1">
      <c r="A37" s="64" t="s">
        <v>215</v>
      </c>
      <c r="B37" s="60" t="s">
        <v>219</v>
      </c>
    </row>
    <row r="38" spans="1:9" ht="24" customHeight="1">
      <c r="A38" s="64" t="s">
        <v>233</v>
      </c>
      <c r="B38" s="193" t="s">
        <v>234</v>
      </c>
    </row>
  </sheetData>
  <mergeCells count="4">
    <mergeCell ref="A1:B1"/>
    <mergeCell ref="A3:I3"/>
    <mergeCell ref="B12:J12"/>
    <mergeCell ref="B4:B5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91" workbookViewId="0">
      <selection activeCell="F97" sqref="F97"/>
    </sheetView>
  </sheetViews>
  <sheetFormatPr defaultRowHeight="33" customHeight="1"/>
  <cols>
    <col min="1" max="1" width="17.875" style="51" customWidth="1"/>
    <col min="2" max="5" width="13" style="51" customWidth="1"/>
    <col min="6" max="6" width="13" style="192" customWidth="1"/>
    <col min="7" max="7" width="17" style="51" customWidth="1"/>
    <col min="8" max="8" width="18.125" style="51" customWidth="1"/>
    <col min="9" max="16384" width="9" style="51"/>
  </cols>
  <sheetData>
    <row r="1" spans="1:9" s="50" customFormat="1" ht="33" customHeight="1">
      <c r="A1" s="269" t="s">
        <v>236</v>
      </c>
      <c r="B1" s="270"/>
      <c r="C1" s="512" t="s">
        <v>237</v>
      </c>
      <c r="D1" s="512"/>
      <c r="E1" s="512"/>
      <c r="F1" s="244"/>
      <c r="G1" s="245"/>
      <c r="H1" s="246"/>
    </row>
    <row r="2" spans="1:9" s="50" customFormat="1" ht="33" customHeight="1">
      <c r="A2" s="247"/>
      <c r="B2" s="236"/>
      <c r="C2" s="238"/>
      <c r="D2" s="238"/>
      <c r="E2" s="238"/>
      <c r="F2" s="237"/>
      <c r="G2" s="223"/>
      <c r="H2" s="248"/>
    </row>
    <row r="3" spans="1:9" s="50" customFormat="1" ht="33" customHeight="1">
      <c r="A3" s="498" t="s">
        <v>286</v>
      </c>
      <c r="B3" s="499"/>
      <c r="C3" s="503" t="str">
        <f>+수량입력!$B$2</f>
        <v>서울 ~ 부산간 도로건설공사</v>
      </c>
      <c r="D3" s="503"/>
      <c r="E3" s="503"/>
      <c r="F3" s="503"/>
      <c r="G3" s="503"/>
      <c r="H3" s="271"/>
      <c r="I3" s="202"/>
    </row>
    <row r="4" spans="1:9" s="50" customFormat="1" ht="33" customHeight="1">
      <c r="A4" s="498" t="s">
        <v>238</v>
      </c>
      <c r="B4" s="499"/>
      <c r="C4" s="204"/>
      <c r="D4" s="511">
        <f>+수량입력!$B$3</f>
        <v>1000000</v>
      </c>
      <c r="E4" s="511"/>
      <c r="F4" s="204" t="s">
        <v>239</v>
      </c>
      <c r="G4" s="204"/>
      <c r="H4" s="271"/>
      <c r="I4" s="202"/>
    </row>
    <row r="5" spans="1:9" s="50" customFormat="1" ht="33" customHeight="1">
      <c r="A5" s="498" t="s">
        <v>240</v>
      </c>
      <c r="B5" s="499"/>
      <c r="C5" s="201"/>
      <c r="D5" s="510">
        <f>+수량입력!$B$4</f>
        <v>24</v>
      </c>
      <c r="E5" s="510"/>
      <c r="F5" s="203" t="s">
        <v>241</v>
      </c>
      <c r="G5" s="202"/>
      <c r="H5" s="271"/>
      <c r="I5" s="202"/>
    </row>
    <row r="6" spans="1:9" s="50" customFormat="1" ht="33" customHeight="1">
      <c r="A6" s="251"/>
      <c r="B6" s="219"/>
      <c r="C6" s="201"/>
      <c r="D6" s="222"/>
      <c r="E6" s="202"/>
      <c r="F6" s="202"/>
      <c r="G6" s="202"/>
      <c r="H6" s="271"/>
      <c r="I6" s="202"/>
    </row>
    <row r="7" spans="1:9" s="50" customFormat="1" ht="33" customHeight="1">
      <c r="A7" s="498" t="s">
        <v>242</v>
      </c>
      <c r="B7" s="514"/>
      <c r="C7" s="500" t="s">
        <v>243</v>
      </c>
      <c r="D7" s="501"/>
      <c r="E7" s="228"/>
      <c r="F7" s="228"/>
      <c r="G7" s="231" t="e">
        <f>SUM(G8:G10)</f>
        <v>#REF!</v>
      </c>
      <c r="H7" s="249"/>
    </row>
    <row r="8" spans="1:9" s="50" customFormat="1" ht="33" customHeight="1">
      <c r="A8" s="197"/>
      <c r="B8" s="202"/>
      <c r="C8" s="507" t="s">
        <v>244</v>
      </c>
      <c r="D8" s="508"/>
      <c r="E8" s="239"/>
      <c r="F8" s="229"/>
      <c r="G8" s="232" t="e">
        <f>+G27</f>
        <v>#REF!</v>
      </c>
      <c r="H8" s="249"/>
    </row>
    <row r="9" spans="1:9" s="50" customFormat="1" ht="33" customHeight="1">
      <c r="A9" s="251"/>
      <c r="B9" s="202"/>
      <c r="C9" s="509" t="s">
        <v>245</v>
      </c>
      <c r="D9" s="510"/>
      <c r="E9" s="205"/>
      <c r="F9" s="202"/>
      <c r="G9" s="233">
        <f>+H33</f>
        <v>13858560</v>
      </c>
      <c r="H9" s="249"/>
    </row>
    <row r="10" spans="1:9" s="50" customFormat="1" ht="33" customHeight="1">
      <c r="A10" s="251"/>
      <c r="B10" s="202"/>
      <c r="C10" s="504" t="s">
        <v>246</v>
      </c>
      <c r="D10" s="505"/>
      <c r="E10" s="230"/>
      <c r="F10" s="230"/>
      <c r="G10" s="234">
        <f>+H40</f>
        <v>0</v>
      </c>
      <c r="H10" s="249"/>
    </row>
    <row r="11" spans="1:9" s="50" customFormat="1" ht="33" customHeight="1">
      <c r="A11" s="251"/>
      <c r="B11" s="202"/>
      <c r="C11" s="205"/>
      <c r="D11" s="202"/>
      <c r="E11" s="202"/>
      <c r="F11" s="202"/>
      <c r="G11" s="201"/>
      <c r="H11" s="249"/>
    </row>
    <row r="12" spans="1:9" s="50" customFormat="1" ht="33" customHeight="1">
      <c r="A12" s="210" t="s">
        <v>244</v>
      </c>
      <c r="B12" s="221"/>
      <c r="C12" s="221"/>
      <c r="D12" s="221"/>
      <c r="E12" s="221"/>
      <c r="F12" s="220"/>
      <c r="G12" s="221"/>
      <c r="H12" s="4"/>
    </row>
    <row r="13" spans="1:9" s="50" customFormat="1" ht="33" customHeight="1">
      <c r="A13" s="224" t="s">
        <v>247</v>
      </c>
      <c r="B13" s="224" t="s">
        <v>248</v>
      </c>
      <c r="C13" s="224" t="s">
        <v>249</v>
      </c>
      <c r="D13" s="224" t="s">
        <v>250</v>
      </c>
      <c r="E13" s="224" t="s">
        <v>251</v>
      </c>
      <c r="F13" s="224" t="s">
        <v>252</v>
      </c>
      <c r="G13" s="225" t="s">
        <v>253</v>
      </c>
      <c r="H13" s="224" t="s">
        <v>254</v>
      </c>
    </row>
    <row r="14" spans="1:9" s="50" customFormat="1" ht="33" customHeight="1">
      <c r="A14" s="214">
        <v>1</v>
      </c>
      <c r="B14" s="212" t="s">
        <v>255</v>
      </c>
      <c r="C14" s="212"/>
      <c r="D14" s="212"/>
      <c r="E14" s="212"/>
      <c r="F14" s="212"/>
      <c r="G14" s="213">
        <f>+'토 공'!$I$3</f>
        <v>7536360</v>
      </c>
      <c r="H14" s="214"/>
      <c r="I14" s="190"/>
    </row>
    <row r="15" spans="1:9" ht="33" customHeight="1">
      <c r="A15" s="214">
        <v>2</v>
      </c>
      <c r="B15" s="214" t="s">
        <v>256</v>
      </c>
      <c r="C15" s="214"/>
      <c r="D15" s="214"/>
      <c r="E15" s="214"/>
      <c r="F15" s="214"/>
      <c r="G15" s="215">
        <f>+구조물공!$I$4</f>
        <v>98064146.666666672</v>
      </c>
      <c r="H15" s="214"/>
    </row>
    <row r="16" spans="1:9" ht="33" customHeight="1">
      <c r="A16" s="214">
        <v>3</v>
      </c>
      <c r="B16" s="214" t="s">
        <v>257</v>
      </c>
      <c r="C16" s="214"/>
      <c r="D16" s="214"/>
      <c r="E16" s="214"/>
      <c r="F16" s="214"/>
      <c r="G16" s="215" t="e">
        <f>+#REF!</f>
        <v>#REF!</v>
      </c>
      <c r="H16" s="214"/>
    </row>
    <row r="17" spans="1:8" ht="33" customHeight="1">
      <c r="A17" s="214">
        <v>4</v>
      </c>
      <c r="B17" s="214" t="s">
        <v>258</v>
      </c>
      <c r="C17" s="214"/>
      <c r="D17" s="214"/>
      <c r="E17" s="214"/>
      <c r="F17" s="214"/>
      <c r="G17" s="215" t="e">
        <f>+#REF!</f>
        <v>#REF!</v>
      </c>
      <c r="H17" s="214"/>
    </row>
    <row r="18" spans="1:8" ht="33" customHeight="1">
      <c r="A18" s="214">
        <v>5</v>
      </c>
      <c r="B18" s="214" t="s">
        <v>488</v>
      </c>
      <c r="C18" s="214"/>
      <c r="D18" s="214"/>
      <c r="E18" s="214"/>
      <c r="F18" s="214"/>
      <c r="G18" s="215" t="e">
        <f>+#REF!</f>
        <v>#REF!</v>
      </c>
      <c r="H18" s="214"/>
    </row>
    <row r="19" spans="1:8" ht="33" customHeight="1">
      <c r="A19" s="214">
        <v>6</v>
      </c>
      <c r="B19" s="214" t="s">
        <v>489</v>
      </c>
      <c r="C19" s="214"/>
      <c r="D19" s="214"/>
      <c r="E19" s="214"/>
      <c r="F19" s="214"/>
      <c r="G19" s="215" t="e">
        <f>+#REF!</f>
        <v>#REF!</v>
      </c>
      <c r="H19" s="214"/>
    </row>
    <row r="20" spans="1:8" ht="33" customHeight="1">
      <c r="A20" s="214">
        <v>7</v>
      </c>
      <c r="B20" s="214" t="s">
        <v>259</v>
      </c>
      <c r="C20" s="214"/>
      <c r="D20" s="214"/>
      <c r="E20" s="214"/>
      <c r="F20" s="214"/>
      <c r="G20" s="215" t="e">
        <f>+#REF!</f>
        <v>#REF!</v>
      </c>
      <c r="H20" s="214"/>
    </row>
    <row r="21" spans="1:8" s="199" customFormat="1" ht="33" customHeight="1">
      <c r="A21" s="214">
        <v>8</v>
      </c>
      <c r="B21" s="214" t="s">
        <v>490</v>
      </c>
      <c r="C21" s="214"/>
      <c r="D21" s="214"/>
      <c r="E21" s="214"/>
      <c r="F21" s="214"/>
      <c r="G21" s="215" t="e">
        <f>+#REF!</f>
        <v>#REF!</v>
      </c>
      <c r="H21" s="214"/>
    </row>
    <row r="22" spans="1:8" s="199" customFormat="1" ht="33" customHeight="1">
      <c r="A22" s="214">
        <v>9</v>
      </c>
      <c r="B22" s="214" t="s">
        <v>491</v>
      </c>
      <c r="C22" s="214"/>
      <c r="D22" s="214"/>
      <c r="E22" s="214"/>
      <c r="F22" s="214"/>
      <c r="G22" s="215" t="e">
        <f>+#REF!</f>
        <v>#REF!</v>
      </c>
      <c r="H22" s="214"/>
    </row>
    <row r="23" spans="1:8" s="199" customFormat="1" ht="33" customHeight="1">
      <c r="A23" s="214">
        <v>10</v>
      </c>
      <c r="B23" s="214" t="s">
        <v>492</v>
      </c>
      <c r="C23" s="214"/>
      <c r="D23" s="214"/>
      <c r="E23" s="214"/>
      <c r="F23" s="214"/>
      <c r="G23" s="215">
        <f>+수리구조물!I3</f>
        <v>0</v>
      </c>
      <c r="H23" s="214"/>
    </row>
    <row r="24" spans="1:8" s="199" customFormat="1" ht="33" customHeight="1">
      <c r="A24" s="214">
        <v>11</v>
      </c>
      <c r="B24" s="214" t="s">
        <v>493</v>
      </c>
      <c r="C24" s="214"/>
      <c r="D24" s="214"/>
      <c r="E24" s="214"/>
      <c r="F24" s="214"/>
      <c r="G24" s="215">
        <f>+부대공!I3</f>
        <v>4393680</v>
      </c>
      <c r="H24" s="214"/>
    </row>
    <row r="25" spans="1:8" s="199" customFormat="1" ht="33" customHeight="1">
      <c r="A25" s="214"/>
      <c r="B25" s="214"/>
      <c r="C25" s="214"/>
      <c r="D25" s="214"/>
      <c r="E25" s="214"/>
      <c r="F25" s="214"/>
      <c r="G25" s="215"/>
      <c r="H25" s="214"/>
    </row>
    <row r="26" spans="1:8" ht="33" customHeight="1">
      <c r="A26" s="214"/>
      <c r="B26" s="214"/>
      <c r="C26" s="214"/>
      <c r="D26" s="214"/>
      <c r="E26" s="214"/>
      <c r="F26" s="214"/>
      <c r="G26" s="215"/>
      <c r="H26" s="214"/>
    </row>
    <row r="27" spans="1:8" ht="33" customHeight="1">
      <c r="A27" s="207" t="s">
        <v>260</v>
      </c>
      <c r="B27" s="207"/>
      <c r="C27" s="207"/>
      <c r="D27" s="207"/>
      <c r="E27" s="207"/>
      <c r="F27" s="207"/>
      <c r="G27" s="206" t="e">
        <f>SUM(G14:G26)</f>
        <v>#REF!</v>
      </c>
      <c r="H27" s="207"/>
    </row>
    <row r="28" spans="1:8" ht="33" customHeight="1">
      <c r="A28" s="210" t="s">
        <v>245</v>
      </c>
      <c r="B28" s="221"/>
      <c r="C28" s="221"/>
      <c r="D28" s="221"/>
      <c r="E28" s="221"/>
      <c r="F28" s="220"/>
      <c r="G28" s="221"/>
      <c r="H28" s="4"/>
    </row>
    <row r="29" spans="1:8" ht="33" customHeight="1">
      <c r="A29" s="224" t="s">
        <v>261</v>
      </c>
      <c r="B29" s="224" t="s">
        <v>262</v>
      </c>
      <c r="C29" s="224" t="s">
        <v>263</v>
      </c>
      <c r="D29" s="216" t="s">
        <v>251</v>
      </c>
      <c r="E29" s="216" t="s">
        <v>264</v>
      </c>
      <c r="F29" s="224" t="s">
        <v>265</v>
      </c>
      <c r="G29" s="224" t="s">
        <v>266</v>
      </c>
      <c r="H29" s="224" t="s">
        <v>267</v>
      </c>
    </row>
    <row r="30" spans="1:8" ht="33" customHeight="1">
      <c r="A30" s="208" t="s">
        <v>268</v>
      </c>
      <c r="B30" s="240" t="s">
        <v>269</v>
      </c>
      <c r="C30" s="217" t="s">
        <v>270</v>
      </c>
      <c r="D30" s="217">
        <v>1</v>
      </c>
      <c r="E30" s="225">
        <f>+수량입력!$B$10</f>
        <v>500000</v>
      </c>
      <c r="F30" s="208">
        <f>+수량입력!$B$4</f>
        <v>24</v>
      </c>
      <c r="G30" s="209">
        <f>+E30</f>
        <v>500000</v>
      </c>
      <c r="H30" s="211">
        <f>+F30*G30</f>
        <v>12000000</v>
      </c>
    </row>
    <row r="31" spans="1:8" ht="33" customHeight="1">
      <c r="A31" s="208" t="s">
        <v>271</v>
      </c>
      <c r="B31" s="241" t="s">
        <v>272</v>
      </c>
      <c r="C31" s="227" t="s">
        <v>273</v>
      </c>
      <c r="D31" s="225">
        <f>+수량입력!$C$12*22</f>
        <v>44</v>
      </c>
      <c r="E31" s="225">
        <f>+수량입력!$B$11</f>
        <v>1600</v>
      </c>
      <c r="F31" s="208">
        <f>+F30</f>
        <v>24</v>
      </c>
      <c r="G31" s="209">
        <f>+D31*E31</f>
        <v>70400</v>
      </c>
      <c r="H31" s="211">
        <f t="shared" ref="H31:H32" si="0">+F31*G31</f>
        <v>1689600</v>
      </c>
    </row>
    <row r="32" spans="1:8" ht="33" customHeight="1">
      <c r="A32" s="208" t="s">
        <v>274</v>
      </c>
      <c r="B32" s="241" t="s">
        <v>275</v>
      </c>
      <c r="C32" s="225" t="s">
        <v>356</v>
      </c>
      <c r="D32" s="225">
        <v>1</v>
      </c>
      <c r="E32" s="225"/>
      <c r="F32" s="208">
        <f>+F31</f>
        <v>24</v>
      </c>
      <c r="G32" s="209">
        <v>7040</v>
      </c>
      <c r="H32" s="211">
        <f t="shared" si="0"/>
        <v>168960</v>
      </c>
    </row>
    <row r="33" spans="1:9" ht="33" customHeight="1">
      <c r="A33" s="208" t="s">
        <v>260</v>
      </c>
      <c r="B33" s="208"/>
      <c r="C33" s="225"/>
      <c r="D33" s="225"/>
      <c r="E33" s="225"/>
      <c r="F33" s="208"/>
      <c r="G33" s="209"/>
      <c r="H33" s="209">
        <f>SUM(H30:H32)</f>
        <v>13858560</v>
      </c>
    </row>
    <row r="34" spans="1:9" ht="33" customHeight="1">
      <c r="A34" s="210" t="s">
        <v>246</v>
      </c>
      <c r="B34" s="221"/>
      <c r="C34" s="221"/>
      <c r="D34" s="221"/>
      <c r="E34" s="221"/>
      <c r="F34" s="220"/>
      <c r="G34" s="221"/>
      <c r="H34" s="4"/>
    </row>
    <row r="35" spans="1:9" ht="33" customHeight="1">
      <c r="A35" s="208" t="s">
        <v>261</v>
      </c>
      <c r="B35" s="224" t="s">
        <v>287</v>
      </c>
      <c r="C35" s="224" t="s">
        <v>276</v>
      </c>
      <c r="D35" s="224" t="s">
        <v>277</v>
      </c>
      <c r="E35" s="225" t="s">
        <v>278</v>
      </c>
      <c r="F35" s="224" t="s">
        <v>517</v>
      </c>
      <c r="G35" s="224" t="s">
        <v>518</v>
      </c>
      <c r="H35" s="224" t="s">
        <v>253</v>
      </c>
    </row>
    <row r="36" spans="1:9" ht="33" customHeight="1">
      <c r="A36" s="208" t="s">
        <v>279</v>
      </c>
      <c r="B36" s="277">
        <v>1</v>
      </c>
      <c r="C36" s="224">
        <v>0</v>
      </c>
      <c r="D36" s="224">
        <v>0</v>
      </c>
      <c r="E36" s="225">
        <v>0</v>
      </c>
      <c r="F36" s="208">
        <f>+F30</f>
        <v>24</v>
      </c>
      <c r="G36" s="211">
        <v>0</v>
      </c>
      <c r="H36" s="211">
        <f>+F36*G36</f>
        <v>0</v>
      </c>
    </row>
    <row r="37" spans="1:9" ht="33" customHeight="1">
      <c r="A37" s="226" t="s">
        <v>280</v>
      </c>
      <c r="B37" s="278" t="s">
        <v>288</v>
      </c>
      <c r="C37" s="224">
        <v>0</v>
      </c>
      <c r="D37" s="224">
        <v>0</v>
      </c>
      <c r="E37" s="225">
        <v>0</v>
      </c>
      <c r="F37" s="208">
        <v>1</v>
      </c>
      <c r="G37" s="211">
        <v>0</v>
      </c>
      <c r="H37" s="211">
        <f t="shared" ref="H37:H39" si="1">+F37*G37</f>
        <v>0</v>
      </c>
    </row>
    <row r="38" spans="1:9" ht="33" customHeight="1">
      <c r="A38" s="226" t="s">
        <v>281</v>
      </c>
      <c r="B38" s="278" t="s">
        <v>288</v>
      </c>
      <c r="C38" s="224">
        <v>0</v>
      </c>
      <c r="D38" s="224">
        <v>0</v>
      </c>
      <c r="E38" s="225">
        <v>0</v>
      </c>
      <c r="F38" s="208">
        <f>+F37</f>
        <v>1</v>
      </c>
      <c r="G38" s="211">
        <v>0</v>
      </c>
      <c r="H38" s="211">
        <f t="shared" si="1"/>
        <v>0</v>
      </c>
    </row>
    <row r="39" spans="1:9" ht="33" customHeight="1">
      <c r="A39" s="226" t="s">
        <v>282</v>
      </c>
      <c r="B39" s="278" t="s">
        <v>288</v>
      </c>
      <c r="C39" s="224">
        <v>0</v>
      </c>
      <c r="D39" s="224">
        <v>0</v>
      </c>
      <c r="E39" s="225">
        <v>0</v>
      </c>
      <c r="F39" s="208">
        <f>+F38</f>
        <v>1</v>
      </c>
      <c r="G39" s="211">
        <v>0</v>
      </c>
      <c r="H39" s="211">
        <f t="shared" si="1"/>
        <v>0</v>
      </c>
    </row>
    <row r="40" spans="1:9" ht="33" customHeight="1">
      <c r="A40" s="208" t="s">
        <v>260</v>
      </c>
      <c r="B40" s="208"/>
      <c r="C40" s="225"/>
      <c r="D40" s="225"/>
      <c r="E40" s="225"/>
      <c r="F40" s="208"/>
      <c r="G40" s="209"/>
      <c r="H40" s="209">
        <f>SUM(H36:H39)</f>
        <v>0</v>
      </c>
    </row>
    <row r="41" spans="1:9" ht="33" customHeight="1">
      <c r="A41" s="264"/>
      <c r="B41" s="265"/>
      <c r="C41" s="266"/>
      <c r="D41" s="266"/>
      <c r="E41" s="266"/>
      <c r="F41" s="265"/>
      <c r="G41" s="267"/>
      <c r="H41" s="268"/>
    </row>
    <row r="42" spans="1:9" s="199" customFormat="1" ht="33" customHeight="1">
      <c r="A42" s="221"/>
      <c r="B42" s="221"/>
      <c r="C42" s="218"/>
      <c r="D42" s="218"/>
      <c r="E42" s="218"/>
      <c r="F42" s="221"/>
      <c r="G42" s="220"/>
      <c r="H42" s="220"/>
    </row>
    <row r="43" spans="1:9" ht="33" customHeight="1">
      <c r="A43" s="262" t="s">
        <v>236</v>
      </c>
      <c r="B43" s="263"/>
      <c r="C43" s="502" t="s">
        <v>283</v>
      </c>
      <c r="D43" s="502"/>
      <c r="E43" s="502"/>
      <c r="F43" s="244"/>
      <c r="G43" s="245"/>
      <c r="H43" s="246"/>
    </row>
    <row r="44" spans="1:9" ht="33" customHeight="1">
      <c r="A44" s="247"/>
      <c r="B44" s="236"/>
      <c r="C44" s="238"/>
      <c r="D44" s="238"/>
      <c r="E44" s="238"/>
      <c r="F44" s="237"/>
      <c r="G44" s="223"/>
      <c r="H44" s="248"/>
    </row>
    <row r="45" spans="1:9" s="198" customFormat="1" ht="33" customHeight="1">
      <c r="A45" s="498" t="s">
        <v>286</v>
      </c>
      <c r="B45" s="499"/>
      <c r="C45" s="503" t="str">
        <f>+수량입력!$B$2</f>
        <v>서울 ~ 부산간 도로건설공사</v>
      </c>
      <c r="D45" s="503"/>
      <c r="E45" s="503"/>
      <c r="F45" s="503"/>
      <c r="G45" s="503"/>
      <c r="H45" s="271"/>
      <c r="I45" s="202"/>
    </row>
    <row r="46" spans="1:9" s="198" customFormat="1" ht="33" customHeight="1">
      <c r="A46" s="498" t="s">
        <v>238</v>
      </c>
      <c r="B46" s="499"/>
      <c r="C46" s="355"/>
      <c r="D46" s="511">
        <f>+수량입력!$B$3</f>
        <v>1000000</v>
      </c>
      <c r="E46" s="511"/>
      <c r="F46" s="355" t="s">
        <v>239</v>
      </c>
      <c r="G46" s="355"/>
      <c r="H46" s="271"/>
      <c r="I46" s="202"/>
    </row>
    <row r="47" spans="1:9" s="198" customFormat="1" ht="33" customHeight="1">
      <c r="A47" s="498" t="s">
        <v>240</v>
      </c>
      <c r="B47" s="499"/>
      <c r="C47" s="201"/>
      <c r="D47" s="510">
        <f>+수량입력!$B$4</f>
        <v>24</v>
      </c>
      <c r="E47" s="510"/>
      <c r="F47" s="356" t="s">
        <v>241</v>
      </c>
      <c r="G47" s="202"/>
      <c r="H47" s="271"/>
      <c r="I47" s="202"/>
    </row>
    <row r="48" spans="1:9" s="198" customFormat="1" ht="33" customHeight="1">
      <c r="A48" s="250"/>
      <c r="B48" s="201"/>
      <c r="C48" s="222"/>
      <c r="D48" s="202"/>
      <c r="E48" s="202"/>
      <c r="F48" s="202"/>
      <c r="G48" s="201"/>
      <c r="H48" s="249"/>
    </row>
    <row r="49" spans="1:8" s="198" customFormat="1" ht="33" customHeight="1">
      <c r="A49" s="250" t="s">
        <v>242</v>
      </c>
      <c r="B49" s="201"/>
      <c r="C49" s="500" t="s">
        <v>243</v>
      </c>
      <c r="D49" s="501"/>
      <c r="E49" s="228"/>
      <c r="F49" s="228"/>
      <c r="G49" s="231" t="e">
        <f>SUM(G50:G52)</f>
        <v>#REF!</v>
      </c>
      <c r="H49" s="249"/>
    </row>
    <row r="50" spans="1:8" s="198" customFormat="1" ht="33" customHeight="1">
      <c r="A50" s="197"/>
      <c r="B50" s="202"/>
      <c r="C50" s="507" t="s">
        <v>244</v>
      </c>
      <c r="D50" s="508"/>
      <c r="E50" s="239"/>
      <c r="F50" s="229"/>
      <c r="G50" s="232" t="e">
        <f>+G27</f>
        <v>#REF!</v>
      </c>
      <c r="H50" s="249"/>
    </row>
    <row r="51" spans="1:8" s="198" customFormat="1" ht="33" customHeight="1">
      <c r="A51" s="251"/>
      <c r="B51" s="202"/>
      <c r="C51" s="509" t="s">
        <v>245</v>
      </c>
      <c r="D51" s="510"/>
      <c r="E51" s="205"/>
      <c r="F51" s="202"/>
      <c r="G51" s="233">
        <f>+H33</f>
        <v>13858560</v>
      </c>
      <c r="H51" s="249"/>
    </row>
    <row r="52" spans="1:8" s="198" customFormat="1" ht="33" customHeight="1">
      <c r="A52" s="251"/>
      <c r="B52" s="202"/>
      <c r="C52" s="504" t="s">
        <v>246</v>
      </c>
      <c r="D52" s="505"/>
      <c r="E52" s="230"/>
      <c r="F52" s="230"/>
      <c r="G52" s="234">
        <f>+H60</f>
        <v>148104960.72000003</v>
      </c>
      <c r="H52" s="249"/>
    </row>
    <row r="53" spans="1:8" s="198" customFormat="1" ht="33" customHeight="1">
      <c r="A53" s="251"/>
      <c r="B53" s="202"/>
      <c r="C53" s="205"/>
      <c r="D53" s="202"/>
      <c r="E53" s="202"/>
      <c r="F53" s="202"/>
      <c r="G53" s="201"/>
      <c r="H53" s="249"/>
    </row>
    <row r="54" spans="1:8" s="199" customFormat="1" ht="33" customHeight="1">
      <c r="A54" s="210" t="s">
        <v>246</v>
      </c>
      <c r="B54" s="221"/>
      <c r="C54" s="221"/>
      <c r="D54" s="221"/>
      <c r="E54" s="221"/>
      <c r="F54" s="220"/>
      <c r="G54" s="221"/>
      <c r="H54" s="4"/>
    </row>
    <row r="55" spans="1:8" s="199" customFormat="1" ht="33" customHeight="1">
      <c r="A55" s="208" t="s">
        <v>261</v>
      </c>
      <c r="B55" s="224" t="s">
        <v>22</v>
      </c>
      <c r="C55" s="224" t="s">
        <v>276</v>
      </c>
      <c r="D55" s="224" t="s">
        <v>277</v>
      </c>
      <c r="E55" s="225" t="s">
        <v>278</v>
      </c>
      <c r="F55" s="224" t="s">
        <v>517</v>
      </c>
      <c r="G55" s="224" t="s">
        <v>266</v>
      </c>
      <c r="H55" s="208" t="s">
        <v>253</v>
      </c>
    </row>
    <row r="56" spans="1:8" s="199" customFormat="1" ht="33" customHeight="1">
      <c r="A56" s="208" t="s">
        <v>279</v>
      </c>
      <c r="B56" s="277">
        <v>1</v>
      </c>
      <c r="C56" s="224">
        <v>1</v>
      </c>
      <c r="D56" s="224">
        <v>0</v>
      </c>
      <c r="E56" s="225">
        <v>0</v>
      </c>
      <c r="F56" s="208">
        <f>+D47</f>
        <v>24</v>
      </c>
      <c r="G56" s="211">
        <f>+C56*수량입력!E15</f>
        <v>5991301</v>
      </c>
      <c r="H56" s="211">
        <f>+F56*G56</f>
        <v>143791224</v>
      </c>
    </row>
    <row r="57" spans="1:8" s="199" customFormat="1" ht="33" customHeight="1">
      <c r="A57" s="226" t="s">
        <v>280</v>
      </c>
      <c r="B57" s="278" t="s">
        <v>288</v>
      </c>
      <c r="C57" s="224">
        <v>1</v>
      </c>
      <c r="D57" s="224">
        <v>0</v>
      </c>
      <c r="E57" s="225">
        <v>0</v>
      </c>
      <c r="F57" s="208">
        <v>1</v>
      </c>
      <c r="G57" s="211">
        <f>+H56*0.01</f>
        <v>1437912.24</v>
      </c>
      <c r="H57" s="211">
        <f t="shared" ref="H57:H59" si="2">+F57*G57</f>
        <v>1437912.24</v>
      </c>
    </row>
    <row r="58" spans="1:8" s="199" customFormat="1" ht="33" customHeight="1">
      <c r="A58" s="226" t="s">
        <v>281</v>
      </c>
      <c r="B58" s="278" t="s">
        <v>288</v>
      </c>
      <c r="C58" s="224">
        <v>1</v>
      </c>
      <c r="D58" s="224">
        <v>0</v>
      </c>
      <c r="E58" s="225">
        <v>0</v>
      </c>
      <c r="F58" s="208">
        <f>+F57</f>
        <v>1</v>
      </c>
      <c r="G58" s="211">
        <f>+H56*0.01</f>
        <v>1437912.24</v>
      </c>
      <c r="H58" s="211">
        <f t="shared" si="2"/>
        <v>1437912.24</v>
      </c>
    </row>
    <row r="59" spans="1:8" s="199" customFormat="1" ht="33" customHeight="1">
      <c r="A59" s="226" t="s">
        <v>282</v>
      </c>
      <c r="B59" s="278" t="s">
        <v>288</v>
      </c>
      <c r="C59" s="224">
        <v>1</v>
      </c>
      <c r="D59" s="224">
        <v>0</v>
      </c>
      <c r="E59" s="225">
        <v>0</v>
      </c>
      <c r="F59" s="208">
        <f>+F58</f>
        <v>1</v>
      </c>
      <c r="G59" s="211">
        <f>+H56*0.01</f>
        <v>1437912.24</v>
      </c>
      <c r="H59" s="211">
        <f t="shared" si="2"/>
        <v>1437912.24</v>
      </c>
    </row>
    <row r="60" spans="1:8" s="199" customFormat="1" ht="33" customHeight="1">
      <c r="A60" s="208" t="s">
        <v>260</v>
      </c>
      <c r="B60" s="208"/>
      <c r="C60" s="225"/>
      <c r="D60" s="225"/>
      <c r="E60" s="225"/>
      <c r="F60" s="208"/>
      <c r="G60" s="209"/>
      <c r="H60" s="209">
        <f>SUM(H56:H59)</f>
        <v>148104960.72000003</v>
      </c>
    </row>
    <row r="61" spans="1:8" ht="33" customHeight="1">
      <c r="A61" s="264"/>
      <c r="B61" s="265"/>
      <c r="C61" s="266"/>
      <c r="D61" s="266"/>
      <c r="E61" s="266"/>
      <c r="F61" s="265"/>
      <c r="G61" s="267"/>
      <c r="H61" s="268"/>
    </row>
    <row r="62" spans="1:8" s="199" customFormat="1" ht="33" customHeight="1">
      <c r="A62" s="221"/>
      <c r="B62" s="221"/>
      <c r="C62" s="218"/>
      <c r="D62" s="218"/>
      <c r="E62" s="218"/>
      <c r="F62" s="221"/>
      <c r="G62" s="220"/>
      <c r="H62" s="220"/>
    </row>
    <row r="63" spans="1:8" ht="33" customHeight="1">
      <c r="A63" s="256" t="s">
        <v>236</v>
      </c>
      <c r="B63" s="257"/>
      <c r="C63" s="513" t="s">
        <v>284</v>
      </c>
      <c r="D63" s="513"/>
      <c r="E63" s="513"/>
      <c r="F63" s="244"/>
      <c r="G63" s="245"/>
      <c r="H63" s="246"/>
    </row>
    <row r="64" spans="1:8" ht="33" customHeight="1">
      <c r="A64" s="247"/>
      <c r="B64" s="236"/>
      <c r="C64" s="238"/>
      <c r="D64" s="238"/>
      <c r="E64" s="238"/>
      <c r="F64" s="237"/>
      <c r="G64" s="223"/>
      <c r="H64" s="248"/>
    </row>
    <row r="65" spans="1:9" s="198" customFormat="1" ht="33" customHeight="1">
      <c r="A65" s="498" t="s">
        <v>286</v>
      </c>
      <c r="B65" s="499"/>
      <c r="C65" s="503" t="str">
        <f>+수량입력!$B$2</f>
        <v>서울 ~ 부산간 도로건설공사</v>
      </c>
      <c r="D65" s="503"/>
      <c r="E65" s="503"/>
      <c r="F65" s="503"/>
      <c r="G65" s="503"/>
      <c r="H65" s="271"/>
      <c r="I65" s="202"/>
    </row>
    <row r="66" spans="1:9" s="198" customFormat="1" ht="33" customHeight="1">
      <c r="A66" s="498" t="s">
        <v>238</v>
      </c>
      <c r="B66" s="499"/>
      <c r="C66" s="355"/>
      <c r="D66" s="511">
        <f>+수량입력!$B$3</f>
        <v>1000000</v>
      </c>
      <c r="E66" s="511"/>
      <c r="F66" s="355" t="s">
        <v>239</v>
      </c>
      <c r="G66" s="355"/>
      <c r="H66" s="271"/>
      <c r="I66" s="202"/>
    </row>
    <row r="67" spans="1:9" s="198" customFormat="1" ht="33" customHeight="1">
      <c r="A67" s="498" t="s">
        <v>240</v>
      </c>
      <c r="B67" s="499"/>
      <c r="C67" s="201"/>
      <c r="D67" s="510">
        <f>+수량입력!$B$4</f>
        <v>24</v>
      </c>
      <c r="E67" s="510"/>
      <c r="F67" s="356" t="s">
        <v>241</v>
      </c>
      <c r="G67" s="202"/>
      <c r="H67" s="271"/>
      <c r="I67" s="202"/>
    </row>
    <row r="68" spans="1:9" s="198" customFormat="1" ht="33" customHeight="1">
      <c r="A68" s="250"/>
      <c r="B68" s="201"/>
      <c r="C68" s="222"/>
      <c r="D68" s="202"/>
      <c r="E68" s="202"/>
      <c r="F68" s="202"/>
      <c r="G68" s="201"/>
      <c r="H68" s="249"/>
    </row>
    <row r="69" spans="1:9" s="198" customFormat="1" ht="33" customHeight="1">
      <c r="A69" s="250" t="s">
        <v>242</v>
      </c>
      <c r="B69" s="201"/>
      <c r="C69" s="500" t="s">
        <v>243</v>
      </c>
      <c r="D69" s="501"/>
      <c r="E69" s="228"/>
      <c r="F69" s="228"/>
      <c r="G69" s="231" t="e">
        <f>SUM(G70:G72)</f>
        <v>#REF!</v>
      </c>
      <c r="H69" s="249"/>
    </row>
    <row r="70" spans="1:9" s="198" customFormat="1" ht="33" customHeight="1">
      <c r="A70" s="197"/>
      <c r="B70" s="202"/>
      <c r="C70" s="507" t="s">
        <v>244</v>
      </c>
      <c r="D70" s="508"/>
      <c r="E70" s="239"/>
      <c r="F70" s="229"/>
      <c r="G70" s="232" t="e">
        <f>+G27</f>
        <v>#REF!</v>
      </c>
      <c r="H70" s="249"/>
    </row>
    <row r="71" spans="1:9" s="198" customFormat="1" ht="33" customHeight="1">
      <c r="A71" s="251"/>
      <c r="B71" s="202"/>
      <c r="C71" s="509" t="s">
        <v>245</v>
      </c>
      <c r="D71" s="510"/>
      <c r="E71" s="205"/>
      <c r="F71" s="202"/>
      <c r="G71" s="233">
        <f>+H33</f>
        <v>13858560</v>
      </c>
      <c r="H71" s="249"/>
    </row>
    <row r="72" spans="1:9" s="198" customFormat="1" ht="33" customHeight="1">
      <c r="A72" s="251"/>
      <c r="B72" s="202"/>
      <c r="C72" s="504" t="s">
        <v>246</v>
      </c>
      <c r="D72" s="505"/>
      <c r="E72" s="230"/>
      <c r="F72" s="230"/>
      <c r="G72" s="234">
        <f>+H80</f>
        <v>304111521.12000006</v>
      </c>
      <c r="H72" s="249"/>
    </row>
    <row r="73" spans="1:9" s="198" customFormat="1" ht="33" customHeight="1">
      <c r="A73" s="251"/>
      <c r="B73" s="202"/>
      <c r="C73" s="205"/>
      <c r="D73" s="202"/>
      <c r="E73" s="202"/>
      <c r="F73" s="202"/>
      <c r="G73" s="201"/>
      <c r="H73" s="249"/>
    </row>
    <row r="74" spans="1:9" s="199" customFormat="1" ht="33" customHeight="1">
      <c r="A74" s="210" t="s">
        <v>246</v>
      </c>
      <c r="B74" s="221"/>
      <c r="C74" s="221"/>
      <c r="D74" s="221"/>
      <c r="E74" s="221"/>
      <c r="F74" s="220"/>
      <c r="G74" s="221"/>
      <c r="H74" s="4"/>
    </row>
    <row r="75" spans="1:9" s="199" customFormat="1" ht="33" customHeight="1">
      <c r="A75" s="208" t="s">
        <v>261</v>
      </c>
      <c r="B75" s="224" t="s">
        <v>22</v>
      </c>
      <c r="C75" s="224" t="s">
        <v>276</v>
      </c>
      <c r="D75" s="224" t="s">
        <v>277</v>
      </c>
      <c r="E75" s="225" t="s">
        <v>278</v>
      </c>
      <c r="F75" s="224" t="s">
        <v>265</v>
      </c>
      <c r="G75" s="224" t="s">
        <v>266</v>
      </c>
      <c r="H75" s="208" t="s">
        <v>253</v>
      </c>
    </row>
    <row r="76" spans="1:9" s="199" customFormat="1" ht="33" customHeight="1">
      <c r="A76" s="208" t="s">
        <v>279</v>
      </c>
      <c r="B76" s="277">
        <v>1</v>
      </c>
      <c r="C76" s="224">
        <v>1</v>
      </c>
      <c r="D76" s="224">
        <v>1</v>
      </c>
      <c r="E76" s="225">
        <v>0</v>
      </c>
      <c r="F76" s="208">
        <f>+D67</f>
        <v>24</v>
      </c>
      <c r="G76" s="211">
        <f>+C76*수량입력!E15+품질비용!D76*수량입력!D15</f>
        <v>12302246</v>
      </c>
      <c r="H76" s="211">
        <f>+F76*G76</f>
        <v>295253904</v>
      </c>
    </row>
    <row r="77" spans="1:9" s="199" customFormat="1" ht="33" customHeight="1">
      <c r="A77" s="226" t="s">
        <v>280</v>
      </c>
      <c r="B77" s="278" t="s">
        <v>288</v>
      </c>
      <c r="C77" s="224">
        <v>1</v>
      </c>
      <c r="D77" s="224">
        <v>1</v>
      </c>
      <c r="E77" s="225">
        <v>0</v>
      </c>
      <c r="F77" s="208">
        <v>1</v>
      </c>
      <c r="G77" s="211">
        <f>+H76*0.01</f>
        <v>2952539.04</v>
      </c>
      <c r="H77" s="211">
        <f t="shared" ref="H77:H79" si="3">+F77*G77</f>
        <v>2952539.04</v>
      </c>
    </row>
    <row r="78" spans="1:9" s="199" customFormat="1" ht="33" customHeight="1">
      <c r="A78" s="226" t="s">
        <v>281</v>
      </c>
      <c r="B78" s="278" t="s">
        <v>288</v>
      </c>
      <c r="C78" s="224">
        <v>1</v>
      </c>
      <c r="D78" s="224">
        <v>1</v>
      </c>
      <c r="E78" s="225">
        <v>0</v>
      </c>
      <c r="F78" s="208">
        <f>+F77</f>
        <v>1</v>
      </c>
      <c r="G78" s="211">
        <f>+G77</f>
        <v>2952539.04</v>
      </c>
      <c r="H78" s="211">
        <f t="shared" si="3"/>
        <v>2952539.04</v>
      </c>
    </row>
    <row r="79" spans="1:9" s="199" customFormat="1" ht="33" customHeight="1">
      <c r="A79" s="226" t="s">
        <v>282</v>
      </c>
      <c r="B79" s="278" t="s">
        <v>288</v>
      </c>
      <c r="C79" s="224">
        <v>1</v>
      </c>
      <c r="D79" s="224">
        <v>1</v>
      </c>
      <c r="E79" s="225">
        <v>0</v>
      </c>
      <c r="F79" s="208">
        <f>+F78</f>
        <v>1</v>
      </c>
      <c r="G79" s="211">
        <f>+G78</f>
        <v>2952539.04</v>
      </c>
      <c r="H79" s="211">
        <f t="shared" si="3"/>
        <v>2952539.04</v>
      </c>
    </row>
    <row r="80" spans="1:9" s="199" customFormat="1" ht="33" customHeight="1">
      <c r="A80" s="208" t="s">
        <v>260</v>
      </c>
      <c r="B80" s="208"/>
      <c r="C80" s="225"/>
      <c r="D80" s="225"/>
      <c r="E80" s="225"/>
      <c r="F80" s="208"/>
      <c r="G80" s="209"/>
      <c r="H80" s="209">
        <f>SUM(H76:H79)</f>
        <v>304111521.12000006</v>
      </c>
    </row>
    <row r="81" spans="1:9" ht="33" customHeight="1">
      <c r="A81" s="252"/>
      <c r="B81" s="258"/>
      <c r="C81" s="253"/>
      <c r="D81" s="253"/>
      <c r="E81" s="253"/>
      <c r="F81" s="259"/>
      <c r="G81" s="260"/>
      <c r="H81" s="261"/>
    </row>
    <row r="82" spans="1:9" s="199" customFormat="1" ht="33" customHeight="1">
      <c r="A82" s="235"/>
      <c r="B82" s="236"/>
      <c r="C82" s="238"/>
      <c r="D82" s="238"/>
      <c r="E82" s="238"/>
      <c r="F82" s="237"/>
      <c r="G82" s="223"/>
      <c r="H82" s="200"/>
    </row>
    <row r="83" spans="1:9" s="199" customFormat="1" ht="33" customHeight="1">
      <c r="A83" s="242" t="s">
        <v>236</v>
      </c>
      <c r="B83" s="243"/>
      <c r="C83" s="506" t="s">
        <v>285</v>
      </c>
      <c r="D83" s="506"/>
      <c r="E83" s="506"/>
      <c r="F83" s="244"/>
      <c r="G83" s="245"/>
      <c r="H83" s="246"/>
    </row>
    <row r="84" spans="1:9" s="199" customFormat="1" ht="33" customHeight="1">
      <c r="A84" s="247"/>
      <c r="B84" s="236"/>
      <c r="C84" s="238"/>
      <c r="D84" s="238"/>
      <c r="E84" s="238"/>
      <c r="F84" s="237"/>
      <c r="G84" s="223"/>
      <c r="H84" s="248"/>
    </row>
    <row r="85" spans="1:9" s="198" customFormat="1" ht="33" customHeight="1">
      <c r="A85" s="498" t="s">
        <v>286</v>
      </c>
      <c r="B85" s="499"/>
      <c r="C85" s="503" t="str">
        <f>+수량입력!$B$2</f>
        <v>서울 ~ 부산간 도로건설공사</v>
      </c>
      <c r="D85" s="503"/>
      <c r="E85" s="503"/>
      <c r="F85" s="503"/>
      <c r="G85" s="503"/>
      <c r="H85" s="271"/>
      <c r="I85" s="202"/>
    </row>
    <row r="86" spans="1:9" s="198" customFormat="1" ht="33" customHeight="1">
      <c r="A86" s="498" t="s">
        <v>238</v>
      </c>
      <c r="B86" s="499"/>
      <c r="C86" s="355"/>
      <c r="D86" s="511">
        <f>+수량입력!$B$3</f>
        <v>1000000</v>
      </c>
      <c r="E86" s="511"/>
      <c r="F86" s="355" t="s">
        <v>239</v>
      </c>
      <c r="G86" s="355"/>
      <c r="H86" s="271"/>
      <c r="I86" s="202"/>
    </row>
    <row r="87" spans="1:9" s="198" customFormat="1" ht="33" customHeight="1">
      <c r="A87" s="498" t="s">
        <v>240</v>
      </c>
      <c r="B87" s="499"/>
      <c r="C87" s="201"/>
      <c r="D87" s="510">
        <f>+수량입력!$B$4</f>
        <v>24</v>
      </c>
      <c r="E87" s="510"/>
      <c r="F87" s="356" t="s">
        <v>241</v>
      </c>
      <c r="G87" s="202"/>
      <c r="H87" s="271"/>
      <c r="I87" s="202"/>
    </row>
    <row r="88" spans="1:9" s="198" customFormat="1" ht="33" customHeight="1">
      <c r="A88" s="250"/>
      <c r="B88" s="201"/>
      <c r="C88" s="222"/>
      <c r="D88" s="202"/>
      <c r="E88" s="202"/>
      <c r="F88" s="202"/>
      <c r="G88" s="201"/>
      <c r="H88" s="249"/>
    </row>
    <row r="89" spans="1:9" s="198" customFormat="1" ht="33" customHeight="1">
      <c r="A89" s="250" t="s">
        <v>242</v>
      </c>
      <c r="B89" s="201"/>
      <c r="C89" s="500" t="s">
        <v>243</v>
      </c>
      <c r="D89" s="501"/>
      <c r="E89" s="228"/>
      <c r="F89" s="228"/>
      <c r="G89" s="231" t="e">
        <f>SUM(G90:G92)</f>
        <v>#REF!</v>
      </c>
      <c r="H89" s="249"/>
    </row>
    <row r="90" spans="1:9" s="198" customFormat="1" ht="33" customHeight="1">
      <c r="A90" s="197"/>
      <c r="B90" s="202"/>
      <c r="C90" s="507" t="s">
        <v>244</v>
      </c>
      <c r="D90" s="508"/>
      <c r="E90" s="239"/>
      <c r="F90" s="229"/>
      <c r="G90" s="232" t="e">
        <f>+G27</f>
        <v>#REF!</v>
      </c>
      <c r="H90" s="249"/>
    </row>
    <row r="91" spans="1:9" s="198" customFormat="1" ht="33" customHeight="1">
      <c r="A91" s="251"/>
      <c r="B91" s="202"/>
      <c r="C91" s="509" t="s">
        <v>245</v>
      </c>
      <c r="D91" s="510"/>
      <c r="E91" s="205"/>
      <c r="F91" s="202"/>
      <c r="G91" s="233">
        <f>+H33</f>
        <v>13858560</v>
      </c>
      <c r="H91" s="249"/>
    </row>
    <row r="92" spans="1:9" s="198" customFormat="1" ht="33" customHeight="1">
      <c r="A92" s="251"/>
      <c r="B92" s="202"/>
      <c r="C92" s="504" t="s">
        <v>246</v>
      </c>
      <c r="D92" s="505"/>
      <c r="E92" s="230"/>
      <c r="F92" s="230"/>
      <c r="G92" s="234">
        <f>+H100</f>
        <v>335459447.51999992</v>
      </c>
      <c r="H92" s="249"/>
    </row>
    <row r="93" spans="1:9" s="198" customFormat="1" ht="33" customHeight="1">
      <c r="A93" s="251"/>
      <c r="B93" s="202"/>
      <c r="C93" s="205"/>
      <c r="D93" s="202"/>
      <c r="E93" s="202"/>
      <c r="F93" s="202"/>
      <c r="G93" s="201"/>
      <c r="H93" s="249"/>
    </row>
    <row r="94" spans="1:9" s="199" customFormat="1" ht="33" customHeight="1">
      <c r="A94" s="210" t="s">
        <v>246</v>
      </c>
      <c r="B94" s="221"/>
      <c r="C94" s="221"/>
      <c r="D94" s="221"/>
      <c r="E94" s="221"/>
      <c r="F94" s="220"/>
      <c r="G94" s="221"/>
      <c r="H94" s="4"/>
    </row>
    <row r="95" spans="1:9" s="199" customFormat="1" ht="33" customHeight="1">
      <c r="A95" s="208" t="s">
        <v>261</v>
      </c>
      <c r="B95" s="224" t="s">
        <v>22</v>
      </c>
      <c r="C95" s="224" t="s">
        <v>276</v>
      </c>
      <c r="D95" s="224" t="s">
        <v>277</v>
      </c>
      <c r="E95" s="225" t="s">
        <v>278</v>
      </c>
      <c r="F95" s="224" t="s">
        <v>265</v>
      </c>
      <c r="G95" s="224" t="s">
        <v>266</v>
      </c>
      <c r="H95" s="208" t="s">
        <v>253</v>
      </c>
    </row>
    <row r="96" spans="1:9" s="199" customFormat="1" ht="33" customHeight="1">
      <c r="A96" s="208" t="s">
        <v>279</v>
      </c>
      <c r="B96" s="277">
        <v>1</v>
      </c>
      <c r="C96" s="224">
        <v>1</v>
      </c>
      <c r="D96" s="224">
        <v>0</v>
      </c>
      <c r="E96" s="225">
        <v>1</v>
      </c>
      <c r="F96" s="208">
        <f>+D87</f>
        <v>24</v>
      </c>
      <c r="G96" s="211">
        <f>+C96*수량입력!E15+품질비용!E96*수량입력!C15</f>
        <v>13570366</v>
      </c>
      <c r="H96" s="211">
        <f>+F96*G96</f>
        <v>325688784</v>
      </c>
    </row>
    <row r="97" spans="1:8" s="199" customFormat="1" ht="33" customHeight="1">
      <c r="A97" s="226" t="s">
        <v>280</v>
      </c>
      <c r="B97" s="278" t="s">
        <v>288</v>
      </c>
      <c r="C97" s="224">
        <v>1</v>
      </c>
      <c r="D97" s="224">
        <v>0</v>
      </c>
      <c r="E97" s="225">
        <v>1</v>
      </c>
      <c r="F97" s="208">
        <v>1</v>
      </c>
      <c r="G97" s="211">
        <f>+H96*0.01</f>
        <v>3256887.84</v>
      </c>
      <c r="H97" s="211">
        <f t="shared" ref="H97:H99" si="4">+F97*G97</f>
        <v>3256887.84</v>
      </c>
    </row>
    <row r="98" spans="1:8" s="199" customFormat="1" ht="33" customHeight="1">
      <c r="A98" s="226" t="s">
        <v>281</v>
      </c>
      <c r="B98" s="278" t="s">
        <v>288</v>
      </c>
      <c r="C98" s="224">
        <v>1</v>
      </c>
      <c r="D98" s="224">
        <v>0</v>
      </c>
      <c r="E98" s="225">
        <v>1</v>
      </c>
      <c r="F98" s="208">
        <f>+F97</f>
        <v>1</v>
      </c>
      <c r="G98" s="211">
        <f>+G97</f>
        <v>3256887.84</v>
      </c>
      <c r="H98" s="211">
        <f t="shared" si="4"/>
        <v>3256887.84</v>
      </c>
    </row>
    <row r="99" spans="1:8" s="199" customFormat="1" ht="33" customHeight="1">
      <c r="A99" s="226" t="s">
        <v>282</v>
      </c>
      <c r="B99" s="278" t="s">
        <v>288</v>
      </c>
      <c r="C99" s="224">
        <v>1</v>
      </c>
      <c r="D99" s="224">
        <v>0</v>
      </c>
      <c r="E99" s="225">
        <v>1</v>
      </c>
      <c r="F99" s="208">
        <f>+F98</f>
        <v>1</v>
      </c>
      <c r="G99" s="211">
        <f>+G98</f>
        <v>3256887.84</v>
      </c>
      <c r="H99" s="211">
        <f t="shared" si="4"/>
        <v>3256887.84</v>
      </c>
    </row>
    <row r="100" spans="1:8" s="199" customFormat="1" ht="33" customHeight="1">
      <c r="A100" s="208" t="s">
        <v>260</v>
      </c>
      <c r="B100" s="208"/>
      <c r="C100" s="225"/>
      <c r="D100" s="225"/>
      <c r="E100" s="225"/>
      <c r="F100" s="208"/>
      <c r="G100" s="209"/>
      <c r="H100" s="209">
        <f>SUM(H96:H99)</f>
        <v>335459447.51999992</v>
      </c>
    </row>
    <row r="101" spans="1:8" ht="33" customHeight="1">
      <c r="A101" s="252"/>
      <c r="B101" s="253"/>
      <c r="C101" s="253"/>
      <c r="D101" s="253"/>
      <c r="E101" s="253"/>
      <c r="F101" s="254"/>
      <c r="G101" s="230"/>
      <c r="H101" s="255"/>
    </row>
  </sheetData>
  <mergeCells count="45">
    <mergeCell ref="A3:B3"/>
    <mergeCell ref="A4:B4"/>
    <mergeCell ref="D87:E87"/>
    <mergeCell ref="C1:E1"/>
    <mergeCell ref="C63:E63"/>
    <mergeCell ref="C7:D7"/>
    <mergeCell ref="C8:D8"/>
    <mergeCell ref="C9:D9"/>
    <mergeCell ref="D5:E5"/>
    <mergeCell ref="D4:E4"/>
    <mergeCell ref="C45:G45"/>
    <mergeCell ref="D46:E46"/>
    <mergeCell ref="D47:E47"/>
    <mergeCell ref="A5:B5"/>
    <mergeCell ref="A7:B7"/>
    <mergeCell ref="A45:B45"/>
    <mergeCell ref="C90:D90"/>
    <mergeCell ref="C91:D91"/>
    <mergeCell ref="C92:D92"/>
    <mergeCell ref="C10:D10"/>
    <mergeCell ref="C49:D49"/>
    <mergeCell ref="C50:D50"/>
    <mergeCell ref="C51:D51"/>
    <mergeCell ref="C52:D52"/>
    <mergeCell ref="C69:D69"/>
    <mergeCell ref="C70:D70"/>
    <mergeCell ref="C71:D71"/>
    <mergeCell ref="C65:G65"/>
    <mergeCell ref="D66:E66"/>
    <mergeCell ref="D67:E67"/>
    <mergeCell ref="C85:G85"/>
    <mergeCell ref="D86:E86"/>
    <mergeCell ref="C89:D89"/>
    <mergeCell ref="C43:E43"/>
    <mergeCell ref="C3:G3"/>
    <mergeCell ref="C72:D72"/>
    <mergeCell ref="C83:E83"/>
    <mergeCell ref="A85:B85"/>
    <mergeCell ref="A86:B86"/>
    <mergeCell ref="A87:B87"/>
    <mergeCell ref="A46:B46"/>
    <mergeCell ref="A47:B47"/>
    <mergeCell ref="A65:B65"/>
    <mergeCell ref="A66:B66"/>
    <mergeCell ref="A67:B67"/>
  </mergeCells>
  <phoneticPr fontId="1" type="noConversion"/>
  <pageMargins left="0.7" right="0.7" top="0.75" bottom="0.75" header="0.3" footer="0.3"/>
  <pageSetup paperSize="9" orientation="landscape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opLeftCell="A103" workbookViewId="0">
      <selection activeCell="C105" sqref="C105"/>
    </sheetView>
  </sheetViews>
  <sheetFormatPr defaultRowHeight="16.5"/>
  <cols>
    <col min="1" max="6" width="22.125" customWidth="1"/>
  </cols>
  <sheetData>
    <row r="1" spans="1:7" ht="39">
      <c r="A1" s="282"/>
      <c r="B1" s="525" t="s">
        <v>301</v>
      </c>
      <c r="C1" s="525"/>
      <c r="D1" s="525"/>
      <c r="E1" s="525"/>
      <c r="F1" s="282"/>
      <c r="G1" s="282"/>
    </row>
    <row r="2" spans="1:7" ht="39">
      <c r="A2" s="283"/>
      <c r="B2" s="283"/>
      <c r="C2" s="526"/>
      <c r="D2" s="526"/>
      <c r="E2" s="526"/>
      <c r="F2" s="526"/>
      <c r="G2" s="283"/>
    </row>
    <row r="3" spans="1:7" ht="39">
      <c r="A3" s="283"/>
      <c r="B3" s="283"/>
      <c r="C3" s="283"/>
      <c r="D3" s="283"/>
      <c r="E3" s="283"/>
      <c r="F3" s="283"/>
      <c r="G3" s="283"/>
    </row>
    <row r="4" spans="1:7" ht="39">
      <c r="A4" s="283"/>
      <c r="B4" s="527" t="str">
        <f>+수량입력!B2</f>
        <v>서울 ~ 부산간 도로건설공사</v>
      </c>
      <c r="C4" s="527"/>
      <c r="D4" s="527"/>
      <c r="E4" s="527"/>
      <c r="F4" s="283"/>
      <c r="G4" s="283"/>
    </row>
    <row r="5" spans="1:7">
      <c r="A5" s="1"/>
      <c r="B5" s="1"/>
      <c r="C5" s="1"/>
      <c r="D5" s="1"/>
      <c r="E5" s="1"/>
      <c r="F5" s="1"/>
      <c r="G5" s="1"/>
    </row>
    <row r="6" spans="1:7" ht="26.25">
      <c r="A6" s="284"/>
      <c r="B6" s="285"/>
      <c r="C6" s="285"/>
      <c r="D6" s="285"/>
      <c r="E6" s="285"/>
      <c r="F6" s="285"/>
      <c r="G6" s="285"/>
    </row>
    <row r="7" spans="1:7" ht="26.25">
      <c r="A7" s="286"/>
      <c r="B7" s="287"/>
      <c r="C7" s="287"/>
      <c r="D7" s="287"/>
      <c r="E7" s="287"/>
      <c r="F7" s="1"/>
      <c r="G7" s="1"/>
    </row>
    <row r="8" spans="1:7" ht="26.25">
      <c r="A8" s="286"/>
      <c r="B8" s="287"/>
      <c r="C8" s="287"/>
      <c r="D8" s="287"/>
      <c r="E8" s="287"/>
      <c r="F8" s="1"/>
      <c r="G8" s="1"/>
    </row>
    <row r="9" spans="1:7" ht="26.25">
      <c r="A9" s="286"/>
      <c r="B9" s="287"/>
      <c r="C9" s="287"/>
      <c r="D9" s="287"/>
      <c r="E9" s="287"/>
      <c r="F9" s="1"/>
      <c r="G9" s="1"/>
    </row>
    <row r="10" spans="1:7" ht="26.25">
      <c r="A10" s="286"/>
      <c r="B10" s="287"/>
      <c r="C10" s="528" t="str">
        <f>+수량입력!B17</f>
        <v>대한건설</v>
      </c>
      <c r="D10" s="529"/>
      <c r="E10" s="287"/>
      <c r="F10" s="1"/>
      <c r="G10" s="1"/>
    </row>
    <row r="11" spans="1:7" ht="26.25">
      <c r="A11" s="284"/>
      <c r="B11" s="285"/>
      <c r="C11" s="285"/>
      <c r="D11" s="285"/>
      <c r="E11" s="285"/>
      <c r="F11" s="285"/>
      <c r="G11" s="285"/>
    </row>
    <row r="12" spans="1:7">
      <c r="A12" s="1"/>
      <c r="B12" s="1"/>
      <c r="C12" s="1"/>
      <c r="D12" s="1"/>
      <c r="E12" s="1"/>
      <c r="F12" s="1"/>
      <c r="G12" s="1"/>
    </row>
    <row r="13" spans="1:7" ht="31.5">
      <c r="A13" s="288"/>
      <c r="B13" s="288"/>
      <c r="C13" s="526" t="s">
        <v>302</v>
      </c>
      <c r="D13" s="526"/>
    </row>
    <row r="14" spans="1:7" ht="26.25">
      <c r="A14" s="286"/>
      <c r="B14" s="286"/>
      <c r="C14" s="286"/>
      <c r="D14" s="286"/>
    </row>
    <row r="15" spans="1:7" ht="26.25">
      <c r="A15" s="285"/>
      <c r="B15" s="285" t="s">
        <v>303</v>
      </c>
      <c r="C15" s="285"/>
      <c r="D15" s="289"/>
    </row>
    <row r="16" spans="1:7" ht="26.25">
      <c r="A16" s="289"/>
      <c r="B16" s="289"/>
      <c r="C16" s="289"/>
      <c r="D16" s="290"/>
    </row>
    <row r="17" spans="1:7" ht="26.25">
      <c r="A17" s="285"/>
      <c r="B17" s="285" t="s">
        <v>304</v>
      </c>
      <c r="C17" s="285"/>
      <c r="D17" s="289"/>
    </row>
    <row r="18" spans="1:7" ht="26.25">
      <c r="A18" s="289"/>
      <c r="B18" s="289"/>
      <c r="C18" s="289"/>
      <c r="D18" s="290"/>
    </row>
    <row r="19" spans="1:7" ht="26.25">
      <c r="A19" s="285"/>
      <c r="B19" s="285" t="s">
        <v>305</v>
      </c>
      <c r="C19" s="285"/>
      <c r="D19" s="289"/>
    </row>
    <row r="20" spans="1:7" ht="26.25">
      <c r="A20" s="289"/>
      <c r="B20" s="289"/>
      <c r="C20" s="289"/>
      <c r="D20" s="290"/>
    </row>
    <row r="21" spans="1:7" ht="26.25">
      <c r="A21" s="285"/>
      <c r="B21" s="285" t="s">
        <v>306</v>
      </c>
      <c r="C21" s="285"/>
      <c r="D21" s="285"/>
    </row>
    <row r="22" spans="1:7" ht="26.25">
      <c r="A22" s="289"/>
      <c r="B22" s="289"/>
      <c r="C22" s="289"/>
      <c r="D22" s="290"/>
    </row>
    <row r="23" spans="1:7" ht="26.25">
      <c r="A23" s="285"/>
      <c r="B23" s="285" t="s">
        <v>307</v>
      </c>
      <c r="C23" s="285"/>
      <c r="D23" s="290"/>
    </row>
    <row r="24" spans="1:7" ht="26.25">
      <c r="A24" s="286"/>
      <c r="B24" s="286"/>
      <c r="C24" s="286"/>
      <c r="D24" s="286"/>
    </row>
    <row r="25" spans="1:7" ht="31.5">
      <c r="B25" s="530" t="s">
        <v>308</v>
      </c>
      <c r="C25" s="530"/>
      <c r="D25" s="530"/>
      <c r="E25" s="530"/>
      <c r="F25" s="291"/>
      <c r="G25" s="292"/>
    </row>
    <row r="26" spans="1:7" ht="31.5">
      <c r="B26" s="293"/>
      <c r="C26" s="293"/>
      <c r="D26" s="293"/>
      <c r="E26" s="293"/>
      <c r="F26" s="291"/>
      <c r="G26" s="292"/>
    </row>
    <row r="27" spans="1:7" ht="26.25">
      <c r="A27" s="524" t="s">
        <v>309</v>
      </c>
      <c r="B27" s="524"/>
      <c r="C27" s="294"/>
      <c r="D27" s="294" t="str">
        <f>+B4</f>
        <v>서울 ~ 부산간 도로건설공사</v>
      </c>
      <c r="E27" s="285"/>
      <c r="F27" s="285"/>
      <c r="G27" s="160"/>
    </row>
    <row r="28" spans="1:7" ht="26.25">
      <c r="A28" s="524" t="s">
        <v>310</v>
      </c>
      <c r="B28" s="524"/>
      <c r="C28" s="294"/>
      <c r="D28" s="531">
        <f>+수량입력!B3</f>
        <v>1000000</v>
      </c>
      <c r="E28" s="532"/>
      <c r="F28" s="295" t="str">
        <f>+수량입력!D3</f>
        <v>천원</v>
      </c>
      <c r="G28" s="160"/>
    </row>
    <row r="29" spans="1:7" ht="26.25">
      <c r="A29" s="524" t="s">
        <v>311</v>
      </c>
      <c r="B29" s="524"/>
      <c r="C29" s="294"/>
      <c r="D29" s="532">
        <f>+수량입력!B4</f>
        <v>24</v>
      </c>
      <c r="E29" s="532"/>
      <c r="F29" s="295" t="str">
        <f>+수량입력!D4</f>
        <v>개월</v>
      </c>
      <c r="G29" s="160"/>
    </row>
    <row r="30" spans="1:7" ht="26.25">
      <c r="A30" s="524" t="s">
        <v>312</v>
      </c>
      <c r="B30" s="524"/>
      <c r="C30" s="294"/>
      <c r="D30" s="294" t="str">
        <f>+수량입력!B5</f>
        <v xml:space="preserve">부산시 금정구 </v>
      </c>
      <c r="E30" s="285"/>
      <c r="F30" s="285"/>
      <c r="G30" s="160"/>
    </row>
    <row r="31" spans="1:7" ht="26.25">
      <c r="A31" s="524" t="s">
        <v>313</v>
      </c>
      <c r="B31" s="524"/>
      <c r="C31" s="294"/>
      <c r="D31" s="535" t="str">
        <f>+수량입력!B17</f>
        <v>대한건설</v>
      </c>
      <c r="E31" s="536"/>
      <c r="F31" s="536"/>
      <c r="G31" s="160"/>
    </row>
    <row r="32" spans="1:7" ht="26.25">
      <c r="A32" s="524" t="s">
        <v>314</v>
      </c>
      <c r="B32" s="524"/>
      <c r="C32" s="294"/>
      <c r="D32" s="360" t="str">
        <f>+수량입력!B18</f>
        <v>김대장</v>
      </c>
      <c r="E32" s="294"/>
      <c r="F32" s="294"/>
      <c r="G32" s="160"/>
    </row>
    <row r="33" spans="1:7" ht="26.25">
      <c r="A33" s="524" t="s">
        <v>550</v>
      </c>
      <c r="B33" s="524"/>
      <c r="C33" s="294"/>
      <c r="D33" s="296" t="str">
        <f>+수량입력!B6</f>
        <v>연장</v>
      </c>
      <c r="E33" s="295">
        <f>+수량입력!C6</f>
        <v>50</v>
      </c>
      <c r="F33" s="295" t="str">
        <f>+수량입력!D6</f>
        <v>Km</v>
      </c>
      <c r="G33" s="160"/>
    </row>
    <row r="34" spans="1:7" ht="26.25">
      <c r="A34" s="297"/>
      <c r="B34" s="297"/>
      <c r="C34" s="298"/>
      <c r="D34" s="287" t="str">
        <f>+수량입력!B7</f>
        <v>포장폭</v>
      </c>
      <c r="E34" s="295">
        <f>+수량입력!C7</f>
        <v>24</v>
      </c>
      <c r="F34" s="295" t="str">
        <f>+수량입력!D7</f>
        <v>m</v>
      </c>
      <c r="G34" s="292"/>
    </row>
    <row r="35" spans="1:7" ht="26.25">
      <c r="A35" s="297"/>
      <c r="B35" s="297"/>
      <c r="C35" s="298"/>
      <c r="D35" s="287" t="str">
        <f>+수량입력!B8</f>
        <v xml:space="preserve">교량 </v>
      </c>
      <c r="E35" s="295">
        <f>+수량입력!C8</f>
        <v>5</v>
      </c>
      <c r="F35" s="295" t="str">
        <f>+수량입력!D8</f>
        <v>개소</v>
      </c>
      <c r="G35" s="292"/>
    </row>
    <row r="36" spans="1:7" ht="26.25">
      <c r="A36" s="292"/>
      <c r="B36" s="292"/>
      <c r="C36" s="292"/>
      <c r="D36" s="287" t="str">
        <f>+수량입력!B9</f>
        <v>옹벽</v>
      </c>
      <c r="E36" s="357">
        <f>+수량입력!C9</f>
        <v>3</v>
      </c>
      <c r="F36" s="357" t="str">
        <f>+수량입력!D9</f>
        <v>개소</v>
      </c>
    </row>
    <row r="37" spans="1:7" ht="17.25">
      <c r="A37" s="292"/>
      <c r="B37" s="292"/>
      <c r="C37" s="292"/>
      <c r="D37" s="292"/>
      <c r="E37" s="292"/>
      <c r="F37" s="292"/>
    </row>
    <row r="38" spans="1:7" ht="31.5">
      <c r="A38" s="299"/>
      <c r="B38" s="299" t="s">
        <v>304</v>
      </c>
      <c r="C38" t="s">
        <v>357</v>
      </c>
      <c r="E38" s="44"/>
    </row>
    <row r="39" spans="1:7">
      <c r="E39" s="44"/>
    </row>
    <row r="40" spans="1:7" ht="17.25">
      <c r="A40" s="292"/>
      <c r="B40" s="292"/>
      <c r="C40" s="292"/>
      <c r="D40" s="292"/>
      <c r="E40" s="292"/>
      <c r="F40" s="292"/>
    </row>
    <row r="41" spans="1:7" ht="31.5">
      <c r="A41" s="291"/>
      <c r="B41" s="530" t="s">
        <v>315</v>
      </c>
      <c r="C41" s="530"/>
      <c r="D41" s="530"/>
      <c r="E41" s="530"/>
      <c r="F41" s="291"/>
      <c r="G41" s="291"/>
    </row>
    <row r="42" spans="1:7" ht="32.25" thickBot="1">
      <c r="A42" s="291"/>
      <c r="B42" s="293"/>
      <c r="C42" s="293"/>
      <c r="D42" s="293"/>
      <c r="E42" s="293"/>
      <c r="F42" s="291"/>
      <c r="G42" s="291"/>
    </row>
    <row r="43" spans="1:7" ht="20.25">
      <c r="A43" s="537" t="s">
        <v>316</v>
      </c>
      <c r="B43" s="538"/>
      <c r="C43" s="300" t="s">
        <v>262</v>
      </c>
      <c r="D43" s="300" t="s">
        <v>263</v>
      </c>
      <c r="E43" s="300" t="s">
        <v>251</v>
      </c>
      <c r="F43" s="301" t="s">
        <v>317</v>
      </c>
    </row>
    <row r="44" spans="1:7" ht="20.25">
      <c r="A44" s="533" t="s">
        <v>318</v>
      </c>
      <c r="B44" s="534"/>
      <c r="C44" s="224"/>
      <c r="D44" s="224" t="s">
        <v>270</v>
      </c>
      <c r="E44" s="224">
        <v>1</v>
      </c>
      <c r="F44" s="302"/>
    </row>
    <row r="45" spans="1:7" ht="20.25">
      <c r="A45" s="533" t="s">
        <v>319</v>
      </c>
      <c r="B45" s="534"/>
      <c r="C45" s="224"/>
      <c r="D45" s="224" t="s">
        <v>320</v>
      </c>
      <c r="E45" s="224">
        <v>1</v>
      </c>
      <c r="F45" s="302"/>
    </row>
    <row r="46" spans="1:7" ht="20.25">
      <c r="A46" s="533" t="s">
        <v>321</v>
      </c>
      <c r="B46" s="534"/>
      <c r="C46" s="224"/>
      <c r="D46" s="224" t="s">
        <v>320</v>
      </c>
      <c r="E46" s="224">
        <v>1</v>
      </c>
      <c r="F46" s="302"/>
    </row>
    <row r="47" spans="1:7" ht="20.25">
      <c r="A47" s="533" t="s">
        <v>322</v>
      </c>
      <c r="B47" s="534"/>
      <c r="C47" s="303" t="s">
        <v>323</v>
      </c>
      <c r="D47" s="224" t="s">
        <v>324</v>
      </c>
      <c r="E47" s="224">
        <v>3</v>
      </c>
      <c r="F47" s="302"/>
    </row>
    <row r="48" spans="1:7" ht="20.25">
      <c r="A48" s="533" t="s">
        <v>325</v>
      </c>
      <c r="B48" s="534"/>
      <c r="C48" s="224" t="s">
        <v>326</v>
      </c>
      <c r="D48" s="224" t="s">
        <v>270</v>
      </c>
      <c r="E48" s="224">
        <v>20</v>
      </c>
      <c r="F48" s="302"/>
    </row>
    <row r="49" spans="1:7" ht="20.25">
      <c r="A49" s="533" t="s">
        <v>327</v>
      </c>
      <c r="B49" s="534"/>
      <c r="C49" s="224" t="s">
        <v>326</v>
      </c>
      <c r="D49" s="224" t="s">
        <v>320</v>
      </c>
      <c r="E49" s="224">
        <v>1</v>
      </c>
      <c r="F49" s="302"/>
    </row>
    <row r="50" spans="1:7" ht="21" thickBot="1">
      <c r="A50" s="542" t="s">
        <v>328</v>
      </c>
      <c r="B50" s="543"/>
      <c r="C50" s="304" t="s">
        <v>329</v>
      </c>
      <c r="D50" s="304" t="s">
        <v>320</v>
      </c>
      <c r="E50" s="304">
        <v>1</v>
      </c>
      <c r="F50" s="305"/>
    </row>
    <row r="51" spans="1:7" ht="31.5">
      <c r="A51" s="200"/>
      <c r="B51" s="200"/>
      <c r="C51" s="200"/>
      <c r="D51" s="200"/>
      <c r="E51" s="200"/>
      <c r="F51" s="200"/>
      <c r="G51" s="200"/>
    </row>
    <row r="52" spans="1:7" ht="31.5">
      <c r="A52" s="200"/>
      <c r="B52" s="200"/>
      <c r="C52" s="200"/>
      <c r="D52" s="200"/>
      <c r="E52" s="200"/>
      <c r="F52" s="200"/>
      <c r="G52" s="200"/>
    </row>
    <row r="53" spans="1:7" ht="31.5">
      <c r="B53" s="291" t="s">
        <v>306</v>
      </c>
      <c r="C53" s="291"/>
    </row>
    <row r="54" spans="1:7" ht="26.25">
      <c r="B54" s="284"/>
      <c r="C54" s="284"/>
    </row>
    <row r="55" spans="1:7" ht="26.25">
      <c r="B55" s="539" t="s">
        <v>330</v>
      </c>
      <c r="C55" s="539"/>
      <c r="D55" s="286"/>
      <c r="E55" s="286"/>
      <c r="F55" s="286"/>
      <c r="G55" s="286"/>
    </row>
    <row r="56" spans="1:7" ht="27" thickBot="1">
      <c r="B56" s="284"/>
      <c r="C56" s="284"/>
      <c r="D56" s="286"/>
      <c r="E56" s="286"/>
      <c r="F56" s="286"/>
      <c r="G56" s="286"/>
    </row>
    <row r="57" spans="1:7" ht="20.25">
      <c r="A57" s="306" t="s">
        <v>331</v>
      </c>
      <c r="B57" s="307" t="s">
        <v>332</v>
      </c>
      <c r="C57" s="307" t="s">
        <v>333</v>
      </c>
      <c r="D57" s="308" t="s">
        <v>334</v>
      </c>
      <c r="E57" s="308" t="s">
        <v>335</v>
      </c>
      <c r="F57" s="309" t="s">
        <v>336</v>
      </c>
    </row>
    <row r="58" spans="1:7" ht="21" thickBot="1">
      <c r="A58" s="310" t="str">
        <f>+수량입력!B23</f>
        <v>초품질</v>
      </c>
      <c r="B58" s="311" t="str">
        <f>+수량입력!A23</f>
        <v>초급관리자</v>
      </c>
      <c r="C58" s="311" t="str">
        <f>+수량입력!C23</f>
        <v>2년 1월</v>
      </c>
      <c r="D58" s="312" t="str">
        <f>+수량입력!D23</f>
        <v>건설재료기능사</v>
      </c>
      <c r="E58" s="311" t="str">
        <f>+수량입력!E23</f>
        <v>고졸</v>
      </c>
      <c r="F58" s="313"/>
    </row>
    <row r="62" spans="1:7" ht="31.5">
      <c r="B62" s="291" t="s">
        <v>306</v>
      </c>
      <c r="C62" s="291"/>
    </row>
    <row r="63" spans="1:7" ht="26.25">
      <c r="B63" s="284"/>
      <c r="C63" s="284"/>
    </row>
    <row r="64" spans="1:7" ht="26.25">
      <c r="B64" s="324" t="s">
        <v>337</v>
      </c>
      <c r="C64" s="324"/>
      <c r="D64" s="286"/>
      <c r="E64" s="286"/>
      <c r="F64" s="286"/>
      <c r="G64" s="286"/>
    </row>
    <row r="65" spans="1:7" ht="26.25">
      <c r="B65" s="284"/>
      <c r="C65" s="284"/>
      <c r="D65" s="286"/>
      <c r="E65" s="286"/>
      <c r="F65" s="286"/>
      <c r="G65" s="286"/>
    </row>
    <row r="66" spans="1:7" ht="17.25">
      <c r="A66" s="314" t="s">
        <v>338</v>
      </c>
      <c r="B66" s="315" t="s">
        <v>355</v>
      </c>
      <c r="C66" s="315" t="s">
        <v>333</v>
      </c>
      <c r="D66" s="278" t="s">
        <v>334</v>
      </c>
      <c r="E66" s="278" t="s">
        <v>335</v>
      </c>
      <c r="F66" s="278" t="s">
        <v>336</v>
      </c>
    </row>
    <row r="67" spans="1:7" ht="17.25">
      <c r="A67" s="314" t="str">
        <f>+수량입력!B22</f>
        <v>중품질</v>
      </c>
      <c r="B67" s="278" t="str">
        <f>+수량입력!A22</f>
        <v>중급관리자</v>
      </c>
      <c r="C67" s="278" t="str">
        <f>+수량입력!C22</f>
        <v>6년 7월</v>
      </c>
      <c r="D67" s="315" t="str">
        <f>+수량입력!D22</f>
        <v>재료산업기사</v>
      </c>
      <c r="E67" s="278" t="str">
        <f>+수량입력!E22</f>
        <v>전문대졸</v>
      </c>
      <c r="F67" s="278"/>
    </row>
    <row r="68" spans="1:7" ht="17.25">
      <c r="A68" s="316" t="str">
        <f>+수량입력!B23</f>
        <v>초품질</v>
      </c>
      <c r="B68" s="278" t="str">
        <f>+수량입력!A23</f>
        <v>초급관리자</v>
      </c>
      <c r="C68" s="278" t="str">
        <f>+수량입력!C23</f>
        <v>2년 1월</v>
      </c>
      <c r="D68" s="278" t="str">
        <f>+수량입력!D23</f>
        <v>건설재료기능사</v>
      </c>
      <c r="E68" s="278" t="str">
        <f>+수량입력!E23</f>
        <v>고졸</v>
      </c>
      <c r="F68" s="278"/>
    </row>
    <row r="70" spans="1:7" ht="31.5">
      <c r="B70" s="291" t="s">
        <v>306</v>
      </c>
      <c r="C70" s="291"/>
    </row>
    <row r="71" spans="1:7" ht="26.25">
      <c r="B71" s="284"/>
      <c r="C71" s="284"/>
    </row>
    <row r="72" spans="1:7" ht="26.25">
      <c r="B72" s="540" t="s">
        <v>339</v>
      </c>
      <c r="C72" s="540"/>
      <c r="D72" s="286"/>
      <c r="E72" s="286"/>
      <c r="F72" s="286"/>
      <c r="G72" s="286"/>
    </row>
    <row r="73" spans="1:7" ht="26.25">
      <c r="B73" s="284"/>
      <c r="C73" s="284"/>
      <c r="D73" s="286"/>
      <c r="E73" s="286"/>
      <c r="F73" s="286"/>
      <c r="G73" s="286"/>
    </row>
    <row r="74" spans="1:7" ht="17.25">
      <c r="A74" s="314" t="s">
        <v>338</v>
      </c>
      <c r="B74" s="315" t="s">
        <v>332</v>
      </c>
      <c r="C74" s="315" t="s">
        <v>333</v>
      </c>
      <c r="D74" s="278" t="s">
        <v>334</v>
      </c>
      <c r="E74" s="278" t="s">
        <v>335</v>
      </c>
      <c r="F74" s="278" t="s">
        <v>336</v>
      </c>
    </row>
    <row r="75" spans="1:7" ht="17.25">
      <c r="A75" s="314" t="str">
        <f>+수량입력!B21</f>
        <v>고품질</v>
      </c>
      <c r="B75" s="278" t="str">
        <f>+수량입력!A21</f>
        <v>고급관리자</v>
      </c>
      <c r="C75" s="278" t="str">
        <f>+수량입력!C21</f>
        <v>12년 3월</v>
      </c>
      <c r="D75" s="315" t="str">
        <f>+수량입력!D21</f>
        <v>건설재료기사</v>
      </c>
      <c r="E75" s="278" t="str">
        <f>+수량입력!E21</f>
        <v>대졸</v>
      </c>
      <c r="F75" s="278"/>
    </row>
    <row r="76" spans="1:7" ht="17.25">
      <c r="A76" s="316" t="str">
        <f>+수량입력!B22</f>
        <v>중품질</v>
      </c>
      <c r="B76" s="278" t="str">
        <f>+수량입력!A22</f>
        <v>중급관리자</v>
      </c>
      <c r="C76" s="278" t="str">
        <f>+수량입력!C22</f>
        <v>6년 7월</v>
      </c>
      <c r="D76" s="278" t="str">
        <f>+수량입력!D22</f>
        <v>재료산업기사</v>
      </c>
      <c r="E76" s="278" t="str">
        <f>+수량입력!E22</f>
        <v>전문대졸</v>
      </c>
      <c r="F76" s="278"/>
    </row>
    <row r="77" spans="1:7" ht="17.25">
      <c r="A77" s="316" t="str">
        <f>+수량입력!B23</f>
        <v>초품질</v>
      </c>
      <c r="B77" s="278" t="str">
        <f>+수량입력!A23</f>
        <v>초급관리자</v>
      </c>
      <c r="C77" s="278" t="str">
        <f>+수량입력!C23</f>
        <v>2년 1월</v>
      </c>
      <c r="D77" s="278" t="str">
        <f>+수량입력!D23</f>
        <v>건설재료기능사</v>
      </c>
      <c r="E77" s="278" t="str">
        <f>+수량입력!E23</f>
        <v>고졸</v>
      </c>
      <c r="F77" s="278"/>
    </row>
    <row r="80" spans="1:7" ht="31.5">
      <c r="B80" s="291" t="s">
        <v>306</v>
      </c>
      <c r="C80" s="291"/>
    </row>
    <row r="81" spans="1:7" ht="26.25">
      <c r="B81" s="284"/>
      <c r="C81" s="284"/>
    </row>
    <row r="82" spans="1:7" ht="26.25">
      <c r="B82" s="541" t="s">
        <v>340</v>
      </c>
      <c r="C82" s="541"/>
      <c r="D82" s="286"/>
      <c r="E82" s="286"/>
      <c r="F82" s="286"/>
      <c r="G82" s="286"/>
    </row>
    <row r="83" spans="1:7" ht="27" thickBot="1">
      <c r="B83" s="284"/>
      <c r="C83" s="284"/>
      <c r="D83" s="286"/>
      <c r="E83" s="286"/>
      <c r="F83" s="286"/>
      <c r="G83" s="286"/>
    </row>
    <row r="84" spans="1:7" ht="17.25">
      <c r="A84" s="317" t="s">
        <v>338</v>
      </c>
      <c r="B84" s="318" t="s">
        <v>341</v>
      </c>
      <c r="C84" s="318" t="s">
        <v>342</v>
      </c>
      <c r="D84" s="319" t="s">
        <v>334</v>
      </c>
      <c r="E84" s="319" t="s">
        <v>335</v>
      </c>
      <c r="F84" s="320" t="s">
        <v>336</v>
      </c>
    </row>
    <row r="85" spans="1:7" ht="17.25">
      <c r="A85" s="321" t="str">
        <f>+수량입력!B20</f>
        <v>특품질</v>
      </c>
      <c r="B85" s="276" t="str">
        <f>+수량입력!A20</f>
        <v>특급관리자</v>
      </c>
      <c r="C85" s="276" t="str">
        <f>+수량입력!C20</f>
        <v>15년 1월</v>
      </c>
      <c r="D85" s="275" t="str">
        <f>+수량입력!D20</f>
        <v>건설재료기사</v>
      </c>
      <c r="E85" s="276" t="str">
        <f>+수량입력!E20</f>
        <v>대졸</v>
      </c>
      <c r="F85" s="322"/>
    </row>
    <row r="86" spans="1:7" ht="17.25">
      <c r="A86" s="316" t="str">
        <f>+수량입력!B22</f>
        <v>중품질</v>
      </c>
      <c r="B86" s="278" t="str">
        <f>+수량입력!A22</f>
        <v>중급관리자</v>
      </c>
      <c r="C86" s="278" t="str">
        <f>+수량입력!C22</f>
        <v>6년 7월</v>
      </c>
      <c r="D86" s="278" t="str">
        <f>+수량입력!D22</f>
        <v>재료산업기사</v>
      </c>
      <c r="E86" s="278" t="str">
        <f>+수량입력!E22</f>
        <v>전문대졸</v>
      </c>
      <c r="F86" s="278"/>
    </row>
    <row r="87" spans="1:7" ht="17.25">
      <c r="A87" s="316" t="str">
        <f>+수량입력!B23</f>
        <v>초품질</v>
      </c>
      <c r="B87" s="278" t="str">
        <f>+수량입력!A23</f>
        <v>초급관리자</v>
      </c>
      <c r="C87" s="278" t="str">
        <f>+수량입력!C23</f>
        <v>2년 1월</v>
      </c>
      <c r="D87" s="278" t="str">
        <f>+수량입력!D23</f>
        <v>건설재료기능사</v>
      </c>
      <c r="E87" s="278" t="str">
        <f>+수량입력!E23</f>
        <v>고졸</v>
      </c>
      <c r="F87" s="278"/>
    </row>
    <row r="88" spans="1:7">
      <c r="A88" s="44"/>
      <c r="B88" s="44"/>
    </row>
    <row r="90" spans="1:7" ht="31.5">
      <c r="A90" s="1"/>
      <c r="B90" s="323" t="s">
        <v>343</v>
      </c>
      <c r="C90" s="323"/>
      <c r="D90" s="223"/>
      <c r="E90" s="223"/>
      <c r="F90" s="1"/>
      <c r="G90" s="1"/>
    </row>
    <row r="91" spans="1:7" ht="31.5">
      <c r="A91" s="1"/>
      <c r="B91" s="323" t="s">
        <v>344</v>
      </c>
      <c r="C91" s="323"/>
      <c r="D91" s="223"/>
      <c r="E91" s="223"/>
      <c r="F91" s="1"/>
      <c r="G91" s="1"/>
    </row>
    <row r="92" spans="1:7" ht="26.25">
      <c r="A92" s="284"/>
      <c r="B92" s="284"/>
      <c r="C92" s="284"/>
      <c r="D92" s="285"/>
      <c r="E92" s="274"/>
      <c r="F92" s="1"/>
      <c r="G92" s="1"/>
    </row>
    <row r="93" spans="1:7">
      <c r="A93" s="1"/>
      <c r="B93" s="1"/>
      <c r="C93" s="1"/>
      <c r="D93" s="1"/>
      <c r="E93" s="1"/>
      <c r="F93" s="1"/>
      <c r="G93" s="1"/>
    </row>
    <row r="94" spans="1:7" ht="16.5" customHeight="1">
      <c r="A94" s="1"/>
      <c r="B94" s="515" t="s">
        <v>345</v>
      </c>
      <c r="C94" s="516"/>
      <c r="D94" s="516"/>
      <c r="E94" s="517"/>
      <c r="F94" s="1"/>
    </row>
    <row r="95" spans="1:7" ht="16.5" customHeight="1">
      <c r="A95" s="1"/>
      <c r="B95" s="518"/>
      <c r="C95" s="519"/>
      <c r="D95" s="519"/>
      <c r="E95" s="520"/>
      <c r="F95" s="1"/>
    </row>
    <row r="96" spans="1:7" ht="16.5" customHeight="1">
      <c r="A96" s="1"/>
      <c r="B96" s="518"/>
      <c r="C96" s="519"/>
      <c r="D96" s="519"/>
      <c r="E96" s="520"/>
      <c r="F96" s="1"/>
    </row>
    <row r="97" spans="1:7" ht="16.5" customHeight="1">
      <c r="A97" s="1"/>
      <c r="B97" s="518"/>
      <c r="C97" s="519"/>
      <c r="D97" s="519"/>
      <c r="E97" s="520"/>
      <c r="F97" s="1"/>
    </row>
    <row r="98" spans="1:7" ht="16.5" customHeight="1">
      <c r="A98" s="1"/>
      <c r="B98" s="521"/>
      <c r="C98" s="522"/>
      <c r="D98" s="522"/>
      <c r="E98" s="523"/>
      <c r="F98" s="1"/>
    </row>
    <row r="103" spans="1:7" ht="31.5">
      <c r="A103" s="1"/>
      <c r="B103" s="323" t="s">
        <v>343</v>
      </c>
      <c r="C103" s="323"/>
      <c r="D103" s="223"/>
      <c r="E103" s="223"/>
      <c r="F103" s="1"/>
      <c r="G103" s="1"/>
    </row>
    <row r="104" spans="1:7" ht="31.5">
      <c r="A104" s="1"/>
      <c r="B104" s="323" t="s">
        <v>346</v>
      </c>
      <c r="C104" s="323"/>
      <c r="D104" s="223"/>
      <c r="E104" s="223"/>
      <c r="F104" s="1"/>
      <c r="G104" s="1"/>
    </row>
    <row r="105" spans="1:7" ht="26.25">
      <c r="A105" s="284"/>
      <c r="B105" s="284"/>
      <c r="C105" s="284"/>
      <c r="D105" s="285"/>
      <c r="E105" s="274"/>
      <c r="F105" s="1"/>
      <c r="G105" s="1"/>
    </row>
    <row r="106" spans="1:7">
      <c r="A106" s="1"/>
      <c r="B106" s="1"/>
      <c r="C106" s="1"/>
      <c r="D106" s="1"/>
      <c r="E106" s="1"/>
      <c r="F106" s="1"/>
      <c r="G106" s="1"/>
    </row>
    <row r="107" spans="1:7" ht="16.5" customHeight="1">
      <c r="A107" s="1"/>
      <c r="B107" s="515" t="s">
        <v>347</v>
      </c>
      <c r="C107" s="516"/>
      <c r="D107" s="516"/>
      <c r="E107" s="517"/>
      <c r="F107" s="1"/>
    </row>
    <row r="108" spans="1:7" ht="16.5" customHeight="1">
      <c r="A108" s="1"/>
      <c r="B108" s="518"/>
      <c r="C108" s="519"/>
      <c r="D108" s="519"/>
      <c r="E108" s="520"/>
      <c r="F108" s="1"/>
    </row>
    <row r="109" spans="1:7" ht="16.5" customHeight="1">
      <c r="A109" s="1"/>
      <c r="B109" s="518"/>
      <c r="C109" s="519"/>
      <c r="D109" s="519"/>
      <c r="E109" s="520"/>
      <c r="F109" s="1"/>
    </row>
    <row r="110" spans="1:7" ht="16.5" customHeight="1">
      <c r="A110" s="1"/>
      <c r="B110" s="518"/>
      <c r="C110" s="519"/>
      <c r="D110" s="519"/>
      <c r="E110" s="520"/>
      <c r="F110" s="1"/>
    </row>
    <row r="111" spans="1:7" ht="16.5" customHeight="1">
      <c r="A111" s="1"/>
      <c r="B111" s="521"/>
      <c r="C111" s="522"/>
      <c r="D111" s="522"/>
      <c r="E111" s="523"/>
      <c r="F111" s="1"/>
    </row>
    <row r="112" spans="1:7">
      <c r="A112" s="1"/>
      <c r="B112" s="1"/>
      <c r="C112" s="1"/>
      <c r="D112" s="1"/>
      <c r="E112" s="1"/>
      <c r="F112" s="1"/>
      <c r="G112" s="1"/>
    </row>
    <row r="113" spans="1:7">
      <c r="A113" s="1"/>
      <c r="B113" s="1"/>
      <c r="C113" s="1"/>
      <c r="D113" s="1"/>
      <c r="E113" s="1"/>
      <c r="F113" s="1"/>
      <c r="G113" s="1"/>
    </row>
    <row r="114" spans="1:7" ht="31.5">
      <c r="A114" s="291"/>
      <c r="B114" s="291" t="s">
        <v>348</v>
      </c>
      <c r="C114" s="291"/>
      <c r="D114" s="288"/>
      <c r="E114" s="288"/>
      <c r="F114" s="286"/>
      <c r="G114" s="286"/>
    </row>
    <row r="115" spans="1:7" ht="26.25">
      <c r="A115" s="286"/>
      <c r="B115" s="286"/>
      <c r="C115" s="286"/>
      <c r="D115" s="286"/>
      <c r="E115" s="286"/>
      <c r="F115" s="286"/>
      <c r="G115" s="286"/>
    </row>
    <row r="116" spans="1:7" ht="26.25">
      <c r="A116" s="286"/>
      <c r="B116" s="286" t="s">
        <v>349</v>
      </c>
      <c r="C116" s="286"/>
      <c r="D116" s="286"/>
      <c r="E116" s="286"/>
      <c r="F116" s="286"/>
      <c r="G116" s="286"/>
    </row>
    <row r="117" spans="1:7" ht="26.25">
      <c r="A117" s="286"/>
      <c r="B117" s="286" t="s">
        <v>350</v>
      </c>
      <c r="C117" s="286"/>
      <c r="D117" s="286"/>
      <c r="E117" s="286"/>
      <c r="F117" s="286"/>
      <c r="G117" s="286"/>
    </row>
    <row r="118" spans="1:7" ht="26.25">
      <c r="A118" s="286"/>
      <c r="B118" s="286" t="s">
        <v>351</v>
      </c>
      <c r="C118" s="286"/>
      <c r="D118" s="286"/>
      <c r="E118" s="286"/>
      <c r="F118" s="286"/>
      <c r="G118" s="286"/>
    </row>
    <row r="119" spans="1:7" ht="26.25">
      <c r="A119" s="286"/>
      <c r="B119" s="286" t="s">
        <v>352</v>
      </c>
      <c r="C119" s="286"/>
      <c r="D119" s="286"/>
      <c r="E119" s="286"/>
      <c r="F119" s="286"/>
      <c r="G119" s="286"/>
    </row>
    <row r="120" spans="1:7" ht="26.25">
      <c r="A120" s="286"/>
      <c r="B120" s="286" t="s">
        <v>353</v>
      </c>
      <c r="C120" s="286"/>
      <c r="D120" s="286"/>
      <c r="E120" s="286"/>
      <c r="F120" s="286"/>
      <c r="G120" s="286"/>
    </row>
    <row r="121" spans="1:7" ht="26.25">
      <c r="A121" s="286"/>
      <c r="B121" s="286" t="s">
        <v>354</v>
      </c>
      <c r="C121" s="286"/>
      <c r="D121" s="286"/>
      <c r="E121" s="286"/>
      <c r="F121" s="286"/>
      <c r="G121" s="286"/>
    </row>
  </sheetData>
  <mergeCells count="30">
    <mergeCell ref="B55:C55"/>
    <mergeCell ref="B72:C72"/>
    <mergeCell ref="B82:C82"/>
    <mergeCell ref="B94:E98"/>
    <mergeCell ref="A45:B45"/>
    <mergeCell ref="A46:B46"/>
    <mergeCell ref="A48:B48"/>
    <mergeCell ref="A49:B49"/>
    <mergeCell ref="A50:B50"/>
    <mergeCell ref="A32:B32"/>
    <mergeCell ref="A33:B33"/>
    <mergeCell ref="B41:E41"/>
    <mergeCell ref="A43:B43"/>
    <mergeCell ref="A44:B44"/>
    <mergeCell ref="B107:E111"/>
    <mergeCell ref="A30:B30"/>
    <mergeCell ref="B1:E1"/>
    <mergeCell ref="C2:F2"/>
    <mergeCell ref="B4:E4"/>
    <mergeCell ref="C10:D10"/>
    <mergeCell ref="C13:D13"/>
    <mergeCell ref="B25:E25"/>
    <mergeCell ref="A27:B27"/>
    <mergeCell ref="A28:B28"/>
    <mergeCell ref="D28:E28"/>
    <mergeCell ref="A29:B29"/>
    <mergeCell ref="D29:E29"/>
    <mergeCell ref="A47:B47"/>
    <mergeCell ref="A31:B31"/>
    <mergeCell ref="D31:F3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opLeftCell="A110" workbookViewId="0">
      <selection activeCell="I91" sqref="I91"/>
    </sheetView>
  </sheetViews>
  <sheetFormatPr defaultColWidth="16.875" defaultRowHeight="24" customHeight="1"/>
  <cols>
    <col min="4" max="4" width="16.875" style="44"/>
  </cols>
  <sheetData>
    <row r="1" spans="1:8" ht="24" customHeight="1">
      <c r="A1" s="577" t="s">
        <v>141</v>
      </c>
      <c r="B1" s="578"/>
      <c r="C1" s="578"/>
      <c r="D1" s="578"/>
      <c r="E1" s="578"/>
      <c r="F1" s="57"/>
    </row>
    <row r="2" spans="1:8" ht="24" customHeight="1">
      <c r="A2" s="398" t="s">
        <v>497</v>
      </c>
      <c r="B2" s="580" t="s">
        <v>519</v>
      </c>
      <c r="C2" s="580"/>
      <c r="D2" s="580"/>
      <c r="E2" s="399"/>
      <c r="F2" s="400"/>
      <c r="G2" s="401"/>
      <c r="H2" s="585" t="s">
        <v>588</v>
      </c>
    </row>
    <row r="3" spans="1:8" ht="24" customHeight="1">
      <c r="A3" s="402" t="s">
        <v>499</v>
      </c>
      <c r="B3" s="581">
        <v>1000000</v>
      </c>
      <c r="C3" s="581"/>
      <c r="D3" s="396" t="s">
        <v>508</v>
      </c>
      <c r="E3" s="396"/>
      <c r="F3" s="403"/>
      <c r="G3" s="24"/>
      <c r="H3" s="585"/>
    </row>
    <row r="4" spans="1:8" ht="24" customHeight="1">
      <c r="A4" s="402" t="s">
        <v>498</v>
      </c>
      <c r="B4" s="571">
        <v>24</v>
      </c>
      <c r="C4" s="571"/>
      <c r="D4" s="396" t="s">
        <v>509</v>
      </c>
      <c r="E4" s="396"/>
      <c r="F4" s="403"/>
      <c r="G4" s="24"/>
      <c r="H4" s="585"/>
    </row>
    <row r="5" spans="1:8" ht="24" customHeight="1">
      <c r="A5" s="402" t="s">
        <v>525</v>
      </c>
      <c r="B5" s="571" t="s">
        <v>526</v>
      </c>
      <c r="C5" s="571"/>
      <c r="D5" s="396"/>
      <c r="E5" s="396"/>
      <c r="F5" s="403"/>
      <c r="G5" s="24"/>
      <c r="H5" s="585"/>
    </row>
    <row r="6" spans="1:8" ht="24" customHeight="1">
      <c r="A6" s="402" t="s">
        <v>527</v>
      </c>
      <c r="B6" s="397" t="s">
        <v>528</v>
      </c>
      <c r="C6" s="361">
        <v>50</v>
      </c>
      <c r="D6" s="396" t="s">
        <v>532</v>
      </c>
      <c r="E6" s="396"/>
      <c r="F6" s="403"/>
      <c r="G6" s="24"/>
      <c r="H6" s="585"/>
    </row>
    <row r="7" spans="1:8" ht="24" customHeight="1">
      <c r="A7" s="402"/>
      <c r="B7" s="397" t="s">
        <v>529</v>
      </c>
      <c r="C7" s="397">
        <v>24</v>
      </c>
      <c r="D7" s="396" t="s">
        <v>533</v>
      </c>
      <c r="E7" s="396"/>
      <c r="F7" s="403"/>
      <c r="G7" s="24"/>
      <c r="H7" s="585"/>
    </row>
    <row r="8" spans="1:8" ht="24" customHeight="1">
      <c r="A8" s="402"/>
      <c r="B8" s="397" t="s">
        <v>530</v>
      </c>
      <c r="C8" s="397">
        <v>5</v>
      </c>
      <c r="D8" s="396" t="s">
        <v>534</v>
      </c>
      <c r="E8" s="396"/>
      <c r="F8" s="403"/>
      <c r="G8" s="24"/>
      <c r="H8" s="585"/>
    </row>
    <row r="9" spans="1:8" ht="24" customHeight="1">
      <c r="A9" s="402"/>
      <c r="B9" s="397" t="s">
        <v>531</v>
      </c>
      <c r="C9" s="397">
        <v>3</v>
      </c>
      <c r="D9" s="396" t="s">
        <v>534</v>
      </c>
      <c r="E9" s="396"/>
      <c r="F9" s="403"/>
      <c r="G9" s="24"/>
      <c r="H9" s="585"/>
    </row>
    <row r="10" spans="1:8" ht="24" customHeight="1">
      <c r="A10" s="402" t="s">
        <v>510</v>
      </c>
      <c r="B10" s="581">
        <v>500000</v>
      </c>
      <c r="C10" s="581"/>
      <c r="D10" s="396" t="s">
        <v>511</v>
      </c>
      <c r="E10" s="571" t="s">
        <v>515</v>
      </c>
      <c r="F10" s="571"/>
      <c r="G10" s="24"/>
      <c r="H10" s="585"/>
    </row>
    <row r="11" spans="1:8" ht="24" customHeight="1">
      <c r="A11" s="402" t="s">
        <v>504</v>
      </c>
      <c r="B11" s="581">
        <v>1600</v>
      </c>
      <c r="C11" s="581"/>
      <c r="D11" s="396" t="s">
        <v>512</v>
      </c>
      <c r="E11" s="571" t="s">
        <v>516</v>
      </c>
      <c r="F11" s="571"/>
      <c r="G11" s="24"/>
      <c r="H11" s="585"/>
    </row>
    <row r="12" spans="1:8" ht="24" customHeight="1">
      <c r="A12" s="404" t="s">
        <v>513</v>
      </c>
      <c r="B12" s="405"/>
      <c r="C12" s="405">
        <v>2</v>
      </c>
      <c r="D12" s="406" t="s">
        <v>514</v>
      </c>
      <c r="E12" s="406"/>
      <c r="F12" s="407"/>
      <c r="G12" s="24"/>
      <c r="H12" s="585"/>
    </row>
    <row r="13" spans="1:8" ht="24" customHeight="1">
      <c r="A13" s="412" t="s">
        <v>590</v>
      </c>
      <c r="B13" s="412" t="s">
        <v>598</v>
      </c>
      <c r="C13" s="217" t="s">
        <v>591</v>
      </c>
      <c r="D13" s="217" t="s">
        <v>592</v>
      </c>
      <c r="E13" s="216" t="s">
        <v>593</v>
      </c>
      <c r="F13" s="216" t="s">
        <v>594</v>
      </c>
      <c r="G13" s="216" t="s">
        <v>595</v>
      </c>
      <c r="H13" s="585"/>
    </row>
    <row r="14" spans="1:8" ht="24" customHeight="1">
      <c r="A14" s="412" t="s">
        <v>596</v>
      </c>
      <c r="B14" s="412" t="s">
        <v>599</v>
      </c>
      <c r="C14" s="413">
        <v>373353</v>
      </c>
      <c r="D14" s="413">
        <v>310884</v>
      </c>
      <c r="E14" s="415">
        <v>295138</v>
      </c>
      <c r="F14" s="415">
        <v>235459</v>
      </c>
      <c r="G14" s="414"/>
      <c r="H14" s="585"/>
    </row>
    <row r="15" spans="1:8" ht="24" customHeight="1">
      <c r="A15" s="412" t="s">
        <v>597</v>
      </c>
      <c r="B15" s="412">
        <v>20.3</v>
      </c>
      <c r="C15" s="217">
        <f>+INT(C14*B15)</f>
        <v>7579065</v>
      </c>
      <c r="D15" s="217">
        <f>+INT(D14*B15)</f>
        <v>6310945</v>
      </c>
      <c r="E15" s="217">
        <f>+INT(E14*B15)</f>
        <v>5991301</v>
      </c>
      <c r="F15" s="217">
        <f>+INT(F14*B15)</f>
        <v>4779817</v>
      </c>
      <c r="G15" s="216" t="s">
        <v>600</v>
      </c>
      <c r="H15" s="585"/>
    </row>
    <row r="16" spans="1:8" ht="24" customHeight="1">
      <c r="A16" s="398"/>
      <c r="B16" s="416"/>
      <c r="C16" s="417"/>
      <c r="D16" s="417"/>
      <c r="E16" s="399"/>
      <c r="F16" s="399"/>
      <c r="G16" s="399"/>
      <c r="H16" s="176"/>
    </row>
    <row r="17" spans="1:9" ht="24" customHeight="1">
      <c r="A17" s="398" t="s">
        <v>520</v>
      </c>
      <c r="B17" s="582" t="s">
        <v>523</v>
      </c>
      <c r="C17" s="582"/>
      <c r="D17" s="399"/>
      <c r="E17" s="399"/>
      <c r="F17" s="400"/>
      <c r="G17" s="401"/>
      <c r="H17" s="558" t="s">
        <v>589</v>
      </c>
    </row>
    <row r="18" spans="1:9" ht="24" customHeight="1">
      <c r="A18" s="402" t="s">
        <v>521</v>
      </c>
      <c r="B18" s="581" t="s">
        <v>524</v>
      </c>
      <c r="C18" s="581"/>
      <c r="D18" s="396"/>
      <c r="E18" s="396"/>
      <c r="F18" s="403"/>
      <c r="G18" s="24"/>
      <c r="H18" s="559"/>
    </row>
    <row r="19" spans="1:9" ht="24" customHeight="1">
      <c r="A19" s="402" t="s">
        <v>522</v>
      </c>
      <c r="B19" s="396" t="s">
        <v>505</v>
      </c>
      <c r="C19" s="396" t="s">
        <v>506</v>
      </c>
      <c r="D19" s="396" t="s">
        <v>507</v>
      </c>
      <c r="E19" s="396" t="s">
        <v>546</v>
      </c>
      <c r="F19" s="24"/>
      <c r="G19" s="24"/>
      <c r="H19" s="559"/>
    </row>
    <row r="20" spans="1:9" ht="24" customHeight="1">
      <c r="A20" s="409" t="s">
        <v>500</v>
      </c>
      <c r="B20" s="397" t="s">
        <v>535</v>
      </c>
      <c r="C20" s="397" t="s">
        <v>539</v>
      </c>
      <c r="D20" s="397" t="s">
        <v>543</v>
      </c>
      <c r="E20" s="397" t="s">
        <v>547</v>
      </c>
      <c r="F20" s="24"/>
      <c r="G20" s="24"/>
      <c r="H20" s="559"/>
    </row>
    <row r="21" spans="1:9" ht="24" customHeight="1">
      <c r="A21" s="409" t="s">
        <v>501</v>
      </c>
      <c r="B21" s="397" t="s">
        <v>536</v>
      </c>
      <c r="C21" s="397" t="s">
        <v>540</v>
      </c>
      <c r="D21" s="397" t="s">
        <v>543</v>
      </c>
      <c r="E21" s="397" t="s">
        <v>547</v>
      </c>
      <c r="F21" s="24"/>
      <c r="G21" s="24"/>
      <c r="H21" s="559"/>
    </row>
    <row r="22" spans="1:9" ht="24" customHeight="1">
      <c r="A22" s="409" t="s">
        <v>502</v>
      </c>
      <c r="B22" s="397" t="s">
        <v>537</v>
      </c>
      <c r="C22" s="397" t="s">
        <v>541</v>
      </c>
      <c r="D22" s="397" t="s">
        <v>544</v>
      </c>
      <c r="E22" s="397" t="s">
        <v>548</v>
      </c>
      <c r="F22" s="24"/>
      <c r="G22" s="24"/>
      <c r="H22" s="559"/>
    </row>
    <row r="23" spans="1:9" ht="24" customHeight="1">
      <c r="A23" s="410" t="s">
        <v>503</v>
      </c>
      <c r="B23" s="411" t="s">
        <v>538</v>
      </c>
      <c r="C23" s="411" t="s">
        <v>542</v>
      </c>
      <c r="D23" s="411" t="s">
        <v>545</v>
      </c>
      <c r="E23" s="411" t="s">
        <v>549</v>
      </c>
      <c r="F23" s="408"/>
      <c r="G23" s="408"/>
      <c r="H23" s="560"/>
    </row>
    <row r="24" spans="1:9" ht="24" customHeight="1">
      <c r="A24" s="358"/>
      <c r="B24" s="355"/>
      <c r="C24" s="355"/>
      <c r="D24" s="355"/>
      <c r="E24" s="355"/>
      <c r="F24" s="359"/>
      <c r="G24" s="176"/>
    </row>
    <row r="25" spans="1:9" ht="24" customHeight="1">
      <c r="A25" s="552" t="s">
        <v>632</v>
      </c>
      <c r="B25" s="563"/>
      <c r="E25" s="16"/>
      <c r="F25" s="16"/>
      <c r="G25" s="16"/>
      <c r="I25" s="159"/>
    </row>
    <row r="26" spans="1:9" ht="24" customHeight="1">
      <c r="A26" s="157" t="s">
        <v>177</v>
      </c>
      <c r="B26" s="158" t="s">
        <v>178</v>
      </c>
      <c r="C26" s="17" t="s">
        <v>6</v>
      </c>
      <c r="D26" s="180" t="s">
        <v>191</v>
      </c>
      <c r="E26" s="572" t="s">
        <v>7</v>
      </c>
      <c r="F26" s="576"/>
      <c r="G26" s="573"/>
      <c r="I26" s="156"/>
    </row>
    <row r="27" spans="1:9" ht="24" customHeight="1">
      <c r="A27" s="544" t="s">
        <v>34</v>
      </c>
      <c r="B27" s="26" t="s">
        <v>8</v>
      </c>
      <c r="C27" s="17" t="s">
        <v>9</v>
      </c>
      <c r="D27" s="18">
        <v>1</v>
      </c>
      <c r="E27" s="557"/>
      <c r="F27" s="555"/>
      <c r="G27" s="562"/>
      <c r="I27" s="156"/>
    </row>
    <row r="28" spans="1:9" ht="24" customHeight="1">
      <c r="A28" s="545"/>
      <c r="B28" s="26" t="s">
        <v>587</v>
      </c>
      <c r="C28" s="17" t="s">
        <v>9</v>
      </c>
      <c r="D28" s="18">
        <v>1</v>
      </c>
      <c r="E28" s="557"/>
      <c r="F28" s="555"/>
      <c r="G28" s="562"/>
      <c r="I28" s="156"/>
    </row>
    <row r="29" spans="1:9" ht="24" customHeight="1">
      <c r="A29" s="545"/>
      <c r="B29" s="17" t="s">
        <v>10</v>
      </c>
      <c r="C29" s="19" t="s">
        <v>11</v>
      </c>
      <c r="D29" s="18">
        <v>19000</v>
      </c>
      <c r="E29" s="557"/>
      <c r="F29" s="555"/>
      <c r="G29" s="562"/>
      <c r="I29" s="156"/>
    </row>
    <row r="30" spans="1:9" ht="24" customHeight="1">
      <c r="A30" s="545"/>
      <c r="B30" s="17" t="s">
        <v>12</v>
      </c>
      <c r="C30" s="19" t="s">
        <v>11</v>
      </c>
      <c r="D30" s="18">
        <v>11000</v>
      </c>
      <c r="E30" s="557"/>
      <c r="F30" s="555"/>
      <c r="G30" s="562"/>
      <c r="I30" s="156"/>
    </row>
    <row r="31" spans="1:9" ht="24" customHeight="1">
      <c r="A31" s="545"/>
      <c r="B31" s="17" t="s">
        <v>13</v>
      </c>
      <c r="C31" s="17" t="s">
        <v>9</v>
      </c>
      <c r="D31" s="18">
        <v>500</v>
      </c>
      <c r="E31" s="557"/>
      <c r="F31" s="555"/>
      <c r="G31" s="562"/>
      <c r="I31" s="156"/>
    </row>
    <row r="32" spans="1:9" ht="24" customHeight="1">
      <c r="A32" s="545"/>
      <c r="B32" s="17" t="s">
        <v>14</v>
      </c>
      <c r="C32" s="17" t="s">
        <v>15</v>
      </c>
      <c r="D32" s="18">
        <v>4</v>
      </c>
      <c r="E32" s="557"/>
      <c r="F32" s="555"/>
      <c r="G32" s="562"/>
      <c r="I32" s="156"/>
    </row>
    <row r="33" spans="1:9" ht="24" customHeight="1">
      <c r="A33" s="546"/>
      <c r="B33" s="17" t="s">
        <v>16</v>
      </c>
      <c r="C33" s="17" t="s">
        <v>17</v>
      </c>
      <c r="D33" s="18">
        <v>3</v>
      </c>
      <c r="E33" s="575"/>
      <c r="F33" s="556"/>
      <c r="G33" s="579"/>
      <c r="I33" s="156"/>
    </row>
    <row r="34" spans="1:9" ht="24" customHeight="1">
      <c r="A34" s="564" t="s">
        <v>633</v>
      </c>
      <c r="B34" s="565"/>
      <c r="G34" s="16"/>
      <c r="I34" s="156"/>
    </row>
    <row r="35" spans="1:9" ht="24" customHeight="1">
      <c r="A35" s="563" t="s">
        <v>634</v>
      </c>
      <c r="B35" s="563"/>
      <c r="C35" s="142"/>
      <c r="D35" s="138"/>
      <c r="E35" s="142"/>
      <c r="F35" s="142"/>
      <c r="G35" s="16"/>
      <c r="I35" s="156"/>
    </row>
    <row r="36" spans="1:9" ht="24" customHeight="1">
      <c r="A36" s="113" t="s">
        <v>3</v>
      </c>
      <c r="B36" s="188" t="s">
        <v>614</v>
      </c>
      <c r="C36" s="188" t="s">
        <v>191</v>
      </c>
      <c r="D36" s="431" t="s">
        <v>155</v>
      </c>
      <c r="E36" s="188" t="s">
        <v>607</v>
      </c>
      <c r="F36" s="441" t="s">
        <v>615</v>
      </c>
      <c r="G36" s="188" t="s">
        <v>628</v>
      </c>
      <c r="H36" s="156"/>
    </row>
    <row r="37" spans="1:9" ht="24" customHeight="1">
      <c r="A37" s="566" t="s">
        <v>603</v>
      </c>
      <c r="B37" s="429">
        <v>1</v>
      </c>
      <c r="C37" s="28">
        <v>1</v>
      </c>
      <c r="D37" s="442">
        <v>1.8</v>
      </c>
      <c r="E37" s="443">
        <v>1</v>
      </c>
      <c r="F37" s="442" t="s">
        <v>621</v>
      </c>
      <c r="G37" s="419">
        <f>+INT(D37/0.6)*2</f>
        <v>6</v>
      </c>
      <c r="H37" s="156"/>
    </row>
    <row r="38" spans="1:9" ht="24" customHeight="1">
      <c r="A38" s="567"/>
      <c r="B38" s="427">
        <v>2</v>
      </c>
      <c r="C38" s="69">
        <v>2</v>
      </c>
      <c r="D38" s="48">
        <v>2</v>
      </c>
      <c r="E38" s="82">
        <v>2</v>
      </c>
      <c r="F38" s="48" t="s">
        <v>622</v>
      </c>
      <c r="G38" s="419">
        <f>+INT(D38/0.6)*2</f>
        <v>6</v>
      </c>
      <c r="H38" s="156"/>
    </row>
    <row r="39" spans="1:9" ht="24" customHeight="1">
      <c r="A39" s="567"/>
      <c r="B39" s="427">
        <v>3</v>
      </c>
      <c r="C39" s="69">
        <v>2</v>
      </c>
      <c r="D39" s="48">
        <v>2.2999999999999998</v>
      </c>
      <c r="E39" s="82">
        <v>1</v>
      </c>
      <c r="F39" s="48" t="s">
        <v>623</v>
      </c>
      <c r="G39" s="419">
        <f t="shared" ref="G39:G41" si="0">+INT(D39/0.6)*2</f>
        <v>6</v>
      </c>
      <c r="H39" s="156"/>
    </row>
    <row r="40" spans="1:9" ht="24" customHeight="1">
      <c r="A40" s="567"/>
      <c r="B40" s="427">
        <v>4</v>
      </c>
      <c r="C40" s="69">
        <v>1</v>
      </c>
      <c r="D40" s="48">
        <v>2.5</v>
      </c>
      <c r="E40" s="82"/>
      <c r="F40" s="48" t="s">
        <v>624</v>
      </c>
      <c r="G40" s="419">
        <f t="shared" si="0"/>
        <v>8</v>
      </c>
      <c r="H40" s="156"/>
    </row>
    <row r="41" spans="1:9" ht="24" customHeight="1">
      <c r="A41" s="567"/>
      <c r="B41" s="427">
        <v>5</v>
      </c>
      <c r="C41" s="69">
        <v>1</v>
      </c>
      <c r="D41" s="48">
        <v>3.5</v>
      </c>
      <c r="E41" s="82"/>
      <c r="F41" s="48" t="s">
        <v>625</v>
      </c>
      <c r="G41" s="419">
        <f t="shared" si="0"/>
        <v>10</v>
      </c>
      <c r="H41" s="160"/>
    </row>
    <row r="42" spans="1:9" ht="24" customHeight="1">
      <c r="A42" s="568"/>
      <c r="B42" s="421" t="s">
        <v>606</v>
      </c>
      <c r="C42" s="425">
        <f t="shared" ref="C42:E42" si="1">SUM(C37:C41)</f>
        <v>7</v>
      </c>
      <c r="D42" s="83">
        <f>+C37*D37+C38*D38+C39*D39+C40*D40</f>
        <v>12.899999999999999</v>
      </c>
      <c r="E42" s="428">
        <f t="shared" si="1"/>
        <v>4</v>
      </c>
      <c r="F42" s="425"/>
      <c r="G42" s="449">
        <f>SUM(G37:G41)</f>
        <v>36</v>
      </c>
    </row>
    <row r="43" spans="1:9" ht="24" customHeight="1">
      <c r="A43" s="566" t="s">
        <v>604</v>
      </c>
      <c r="B43" s="427">
        <v>1</v>
      </c>
      <c r="C43" s="82">
        <v>1</v>
      </c>
      <c r="D43" s="48">
        <v>3</v>
      </c>
      <c r="E43" s="444">
        <v>1</v>
      </c>
      <c r="F43" s="69" t="s">
        <v>626</v>
      </c>
      <c r="G43" s="419">
        <f>+INT(D43/0.6)*2</f>
        <v>10</v>
      </c>
      <c r="I43" s="160"/>
    </row>
    <row r="44" spans="1:9" ht="24" customHeight="1">
      <c r="A44" s="567"/>
      <c r="B44" s="427">
        <v>2</v>
      </c>
      <c r="C44" s="82">
        <v>2</v>
      </c>
      <c r="D44" s="48">
        <v>3.5</v>
      </c>
      <c r="E44" s="444">
        <v>1</v>
      </c>
      <c r="F44" s="69" t="s">
        <v>625</v>
      </c>
      <c r="G44" s="419">
        <f>+INT(D44/0.6)*2</f>
        <v>10</v>
      </c>
      <c r="I44" s="160"/>
    </row>
    <row r="45" spans="1:9" ht="24" customHeight="1">
      <c r="A45" s="567"/>
      <c r="B45" s="427">
        <v>3</v>
      </c>
      <c r="C45" s="82">
        <v>1</v>
      </c>
      <c r="D45" s="48">
        <v>4</v>
      </c>
      <c r="E45" s="444">
        <v>0</v>
      </c>
      <c r="F45" s="69" t="s">
        <v>627</v>
      </c>
      <c r="G45" s="419">
        <f t="shared" ref="G45:G47" si="2">+INT(D45/0.6)*2</f>
        <v>12</v>
      </c>
      <c r="I45" s="160"/>
    </row>
    <row r="46" spans="1:9" ht="24" customHeight="1">
      <c r="A46" s="567"/>
      <c r="B46" s="427">
        <v>4</v>
      </c>
      <c r="C46" s="82"/>
      <c r="D46" s="48"/>
      <c r="E46" s="444"/>
      <c r="F46" s="69"/>
      <c r="G46" s="419">
        <f t="shared" si="2"/>
        <v>0</v>
      </c>
      <c r="I46" s="160"/>
    </row>
    <row r="47" spans="1:9" ht="24" customHeight="1">
      <c r="A47" s="567"/>
      <c r="B47" s="427">
        <v>5</v>
      </c>
      <c r="C47" s="82"/>
      <c r="D47" s="48"/>
      <c r="E47" s="444"/>
      <c r="F47" s="69"/>
      <c r="G47" s="419">
        <f t="shared" si="2"/>
        <v>0</v>
      </c>
      <c r="I47" s="160"/>
    </row>
    <row r="48" spans="1:9" ht="24" customHeight="1">
      <c r="A48" s="568"/>
      <c r="B48" s="421" t="s">
        <v>606</v>
      </c>
      <c r="C48" s="425">
        <f t="shared" ref="C48:E48" si="3">SUM(C43:C47)</f>
        <v>4</v>
      </c>
      <c r="D48" s="83">
        <f>+C43*D43+C44*D44+C45*D45+C46*D46</f>
        <v>14</v>
      </c>
      <c r="E48" s="428">
        <f t="shared" si="3"/>
        <v>2</v>
      </c>
      <c r="F48" s="425"/>
      <c r="G48" s="449">
        <f>SUM(G43:G47)</f>
        <v>32</v>
      </c>
      <c r="H48" s="160"/>
    </row>
    <row r="49" spans="1:9" ht="24" customHeight="1">
      <c r="A49" s="569" t="s">
        <v>635</v>
      </c>
      <c r="B49" s="569"/>
      <c r="C49" s="1"/>
      <c r="D49" s="138"/>
      <c r="E49" s="1"/>
      <c r="F49" s="22"/>
      <c r="G49" s="1"/>
      <c r="I49" s="160"/>
    </row>
    <row r="50" spans="1:9" ht="24" customHeight="1">
      <c r="A50" s="188" t="s">
        <v>3</v>
      </c>
      <c r="B50" s="188" t="s">
        <v>614</v>
      </c>
      <c r="C50" s="188" t="s">
        <v>153</v>
      </c>
      <c r="D50" s="431" t="s">
        <v>155</v>
      </c>
      <c r="E50" s="188" t="s">
        <v>629</v>
      </c>
      <c r="F50" s="423" t="s">
        <v>607</v>
      </c>
      <c r="G50" s="188" t="s">
        <v>628</v>
      </c>
      <c r="H50" s="156"/>
    </row>
    <row r="51" spans="1:9" ht="24" customHeight="1">
      <c r="A51" s="566" t="s">
        <v>602</v>
      </c>
      <c r="B51" s="427">
        <v>1</v>
      </c>
      <c r="C51" s="69">
        <v>1</v>
      </c>
      <c r="D51" s="69">
        <v>3.5</v>
      </c>
      <c r="E51" s="161">
        <v>80</v>
      </c>
      <c r="F51" s="69">
        <v>2</v>
      </c>
      <c r="G51" s="419">
        <f>+INT((D51*E51/0.6)/50)</f>
        <v>9</v>
      </c>
    </row>
    <row r="52" spans="1:9" ht="24" customHeight="1">
      <c r="A52" s="567"/>
      <c r="B52" s="427">
        <v>2</v>
      </c>
      <c r="C52" s="69">
        <v>2</v>
      </c>
      <c r="D52" s="69">
        <v>4</v>
      </c>
      <c r="E52" s="162">
        <v>50</v>
      </c>
      <c r="F52" s="69">
        <v>1</v>
      </c>
      <c r="G52" s="419">
        <f t="shared" ref="G52:G54" si="4">+INT((D52*E52/0.6)/50)</f>
        <v>6</v>
      </c>
    </row>
    <row r="53" spans="1:9" ht="24" customHeight="1">
      <c r="A53" s="567"/>
      <c r="B53" s="427">
        <v>3</v>
      </c>
      <c r="C53" s="69">
        <v>2</v>
      </c>
      <c r="D53" s="69">
        <v>5</v>
      </c>
      <c r="E53" s="162">
        <v>40</v>
      </c>
      <c r="F53" s="69">
        <v>1</v>
      </c>
      <c r="G53" s="419">
        <f t="shared" si="4"/>
        <v>6</v>
      </c>
    </row>
    <row r="54" spans="1:9" ht="24" customHeight="1">
      <c r="A54" s="567"/>
      <c r="B54" s="427">
        <v>4</v>
      </c>
      <c r="C54" s="82"/>
      <c r="D54" s="165"/>
      <c r="E54" s="162"/>
      <c r="F54" s="69"/>
      <c r="G54" s="419">
        <f t="shared" si="4"/>
        <v>0</v>
      </c>
    </row>
    <row r="55" spans="1:9" ht="24" customHeight="1">
      <c r="A55" s="164"/>
      <c r="B55" s="423" t="s">
        <v>125</v>
      </c>
      <c r="C55" s="423">
        <f>SUM(C51:C54)</f>
        <v>5</v>
      </c>
      <c r="D55" s="178">
        <f>SUM(D51:D54)</f>
        <v>12.5</v>
      </c>
      <c r="E55" s="179">
        <f>SUM(E51:E54)</f>
        <v>170</v>
      </c>
      <c r="F55" s="177">
        <f>SUM(F51:F54)</f>
        <v>4</v>
      </c>
      <c r="G55" s="421">
        <f>SUM(G51:G54)</f>
        <v>21</v>
      </c>
    </row>
    <row r="56" spans="1:9" ht="24" customHeight="1">
      <c r="A56" s="566" t="s">
        <v>604</v>
      </c>
      <c r="B56" s="429">
        <v>1</v>
      </c>
      <c r="C56" s="28">
        <v>2</v>
      </c>
      <c r="D56" s="28">
        <v>2</v>
      </c>
      <c r="E56" s="445">
        <v>70</v>
      </c>
      <c r="F56" s="28">
        <v>2</v>
      </c>
      <c r="G56" s="419">
        <f>+INT((D56*E56/0.6)/50)</f>
        <v>4</v>
      </c>
      <c r="H56" s="1"/>
      <c r="I56" s="156"/>
    </row>
    <row r="57" spans="1:9" ht="24" customHeight="1">
      <c r="A57" s="567"/>
      <c r="B57" s="427">
        <v>2</v>
      </c>
      <c r="C57" s="69">
        <v>2</v>
      </c>
      <c r="D57" s="69">
        <v>4.5</v>
      </c>
      <c r="E57" s="446">
        <v>80</v>
      </c>
      <c r="F57" s="69">
        <v>3</v>
      </c>
      <c r="G57" s="419">
        <f t="shared" ref="G57:G59" si="5">+INT((D57*E57/0.6)/50)</f>
        <v>12</v>
      </c>
      <c r="H57" s="1"/>
      <c r="I57" s="156"/>
    </row>
    <row r="58" spans="1:9" ht="24" customHeight="1">
      <c r="A58" s="567"/>
      <c r="B58" s="427">
        <v>3</v>
      </c>
      <c r="C58" s="69">
        <v>1</v>
      </c>
      <c r="D58" s="69">
        <v>3</v>
      </c>
      <c r="E58" s="446">
        <v>30</v>
      </c>
      <c r="F58" s="69"/>
      <c r="G58" s="419">
        <f t="shared" si="5"/>
        <v>3</v>
      </c>
      <c r="H58" s="1"/>
      <c r="I58" s="156"/>
    </row>
    <row r="59" spans="1:9" ht="24" customHeight="1">
      <c r="A59" s="567"/>
      <c r="B59" s="427">
        <v>4</v>
      </c>
      <c r="C59" s="69"/>
      <c r="D59" s="168"/>
      <c r="E59" s="168"/>
      <c r="F59" s="69"/>
      <c r="G59" s="419">
        <f t="shared" si="5"/>
        <v>0</v>
      </c>
      <c r="H59" s="1"/>
      <c r="I59" s="156"/>
    </row>
    <row r="60" spans="1:9" ht="24" customHeight="1">
      <c r="A60" s="568"/>
      <c r="B60" s="423" t="s">
        <v>125</v>
      </c>
      <c r="C60" s="423">
        <f>SUM(C56:C59)</f>
        <v>5</v>
      </c>
      <c r="D60" s="424">
        <f>SUM(D56:D59)</f>
        <v>9.5</v>
      </c>
      <c r="E60" s="21"/>
      <c r="F60" s="425">
        <f>SUM(F56:F59)</f>
        <v>5</v>
      </c>
      <c r="G60" s="421">
        <f>SUM(G56:G59)</f>
        <v>19</v>
      </c>
      <c r="H60" s="1"/>
      <c r="I60" s="156"/>
    </row>
    <row r="61" spans="1:9" ht="24" customHeight="1">
      <c r="A61" s="569" t="s">
        <v>636</v>
      </c>
      <c r="B61" s="569"/>
      <c r="H61" s="1"/>
      <c r="I61" s="156"/>
    </row>
    <row r="62" spans="1:9" ht="24" customHeight="1">
      <c r="A62" s="188" t="s">
        <v>3</v>
      </c>
      <c r="B62" s="188" t="s">
        <v>614</v>
      </c>
      <c r="C62" s="188" t="s">
        <v>153</v>
      </c>
      <c r="D62" s="431" t="s">
        <v>155</v>
      </c>
      <c r="E62" s="434" t="s">
        <v>617</v>
      </c>
      <c r="F62" s="141" t="s">
        <v>610</v>
      </c>
      <c r="G62" s="188" t="s">
        <v>605</v>
      </c>
      <c r="H62" s="156"/>
    </row>
    <row r="63" spans="1:9" ht="24" customHeight="1">
      <c r="A63" s="583" t="s">
        <v>608</v>
      </c>
      <c r="B63" s="137">
        <v>1</v>
      </c>
      <c r="C63" s="161">
        <v>10</v>
      </c>
      <c r="D63" s="69">
        <v>1</v>
      </c>
      <c r="E63" s="161" t="s">
        <v>20</v>
      </c>
      <c r="F63" s="432">
        <f>+INT(D63/0.6)</f>
        <v>1</v>
      </c>
      <c r="G63" s="25"/>
      <c r="H63" s="156"/>
    </row>
    <row r="64" spans="1:9" ht="24" customHeight="1">
      <c r="A64" s="562"/>
      <c r="B64" s="137">
        <v>2</v>
      </c>
      <c r="C64" s="162">
        <v>3</v>
      </c>
      <c r="D64" s="69">
        <v>1.5</v>
      </c>
      <c r="E64" s="162" t="s">
        <v>612</v>
      </c>
      <c r="F64" s="432">
        <f>+INT(D64/0.6)</f>
        <v>2</v>
      </c>
      <c r="G64" s="25"/>
      <c r="H64" s="156"/>
    </row>
    <row r="65" spans="1:11" ht="24" customHeight="1">
      <c r="A65" s="562"/>
      <c r="B65" s="137">
        <v>3</v>
      </c>
      <c r="C65" s="162">
        <v>2</v>
      </c>
      <c r="D65" s="69">
        <v>1.8</v>
      </c>
      <c r="E65" s="49" t="s">
        <v>611</v>
      </c>
      <c r="F65" s="432">
        <f>+INT(D65/0.6)</f>
        <v>3</v>
      </c>
      <c r="G65" s="25"/>
      <c r="H65" s="156"/>
    </row>
    <row r="66" spans="1:11" ht="24" customHeight="1">
      <c r="A66" s="562"/>
      <c r="B66" s="137">
        <v>4</v>
      </c>
      <c r="C66" s="162">
        <v>1</v>
      </c>
      <c r="D66" s="69">
        <v>0.9</v>
      </c>
      <c r="E66" s="49" t="s">
        <v>613</v>
      </c>
      <c r="F66" s="432">
        <f>+INT(D66/0.6)</f>
        <v>1</v>
      </c>
      <c r="G66" s="25"/>
      <c r="H66" s="156"/>
    </row>
    <row r="67" spans="1:11" ht="24" customHeight="1">
      <c r="A67" s="579"/>
      <c r="B67" s="140" t="s">
        <v>606</v>
      </c>
      <c r="C67" s="131">
        <f>SUM(C63:C66)</f>
        <v>16</v>
      </c>
      <c r="D67" s="70">
        <f>SUM(D63:D66)</f>
        <v>5.2</v>
      </c>
      <c r="E67" s="6"/>
      <c r="F67" s="131">
        <f>SUM(F63:F66)</f>
        <v>7</v>
      </c>
      <c r="G67" s="26"/>
      <c r="H67" s="156"/>
    </row>
    <row r="68" spans="1:11" ht="24" customHeight="1">
      <c r="A68" s="544" t="s">
        <v>609</v>
      </c>
      <c r="B68" s="430">
        <v>1</v>
      </c>
      <c r="C68" s="161">
        <v>10</v>
      </c>
      <c r="D68" s="161">
        <v>1.2</v>
      </c>
      <c r="E68" s="161" t="s">
        <v>20</v>
      </c>
      <c r="F68" s="432">
        <f>+INT(D68/0.6)</f>
        <v>2</v>
      </c>
      <c r="G68" s="420"/>
      <c r="H68" s="427"/>
      <c r="I68" s="1"/>
      <c r="K68" s="156"/>
    </row>
    <row r="69" spans="1:11" ht="24" customHeight="1">
      <c r="A69" s="545"/>
      <c r="B69" s="426">
        <v>2</v>
      </c>
      <c r="C69" s="162">
        <v>3</v>
      </c>
      <c r="D69" s="162">
        <v>1.8</v>
      </c>
      <c r="E69" s="162" t="s">
        <v>21</v>
      </c>
      <c r="F69" s="432">
        <f>+INT(D69/0.6)</f>
        <v>3</v>
      </c>
      <c r="G69" s="422"/>
      <c r="H69" s="427"/>
      <c r="I69" s="1"/>
      <c r="K69" s="156"/>
    </row>
    <row r="70" spans="1:11" ht="24" customHeight="1">
      <c r="A70" s="545"/>
      <c r="B70" s="426">
        <v>3</v>
      </c>
      <c r="C70" s="162">
        <v>2</v>
      </c>
      <c r="D70" s="162">
        <v>2</v>
      </c>
      <c r="E70" s="69" t="s">
        <v>618</v>
      </c>
      <c r="F70" s="432">
        <f>+INT(D70/0.6)</f>
        <v>3</v>
      </c>
      <c r="G70" s="422"/>
      <c r="H70" s="433"/>
      <c r="I70" s="1"/>
      <c r="K70" s="156"/>
    </row>
    <row r="71" spans="1:11" ht="24" customHeight="1">
      <c r="A71" s="545"/>
      <c r="B71" s="426">
        <v>4</v>
      </c>
      <c r="C71" s="162">
        <v>1</v>
      </c>
      <c r="D71" s="162">
        <v>2.5</v>
      </c>
      <c r="E71" s="69" t="s">
        <v>619</v>
      </c>
      <c r="F71" s="432">
        <f>+INT(D71/0.6)</f>
        <v>4</v>
      </c>
      <c r="G71" s="422"/>
      <c r="H71" s="427"/>
      <c r="I71" s="1"/>
      <c r="K71" s="156"/>
    </row>
    <row r="72" spans="1:11" ht="24" customHeight="1">
      <c r="A72" s="546"/>
      <c r="B72" s="428" t="s">
        <v>606</v>
      </c>
      <c r="C72" s="421">
        <f>SUM(C68:C71)</f>
        <v>16</v>
      </c>
      <c r="D72" s="421">
        <f>SUM(D68:D71)</f>
        <v>7.5</v>
      </c>
      <c r="E72" s="439"/>
      <c r="F72" s="421">
        <f>SUM(F68:F71)</f>
        <v>12</v>
      </c>
      <c r="G72" s="421"/>
      <c r="H72" s="427"/>
      <c r="I72" s="1"/>
      <c r="K72" s="156"/>
    </row>
    <row r="73" spans="1:11" ht="24" customHeight="1">
      <c r="A73" s="427"/>
      <c r="B73" s="427"/>
      <c r="C73" s="427"/>
      <c r="D73" s="427"/>
      <c r="E73" s="427"/>
      <c r="F73" s="427"/>
      <c r="G73" s="1"/>
      <c r="I73" s="156"/>
    </row>
    <row r="74" spans="1:11" ht="24" customHeight="1">
      <c r="A74" s="552" t="s">
        <v>637</v>
      </c>
      <c r="B74" s="552"/>
      <c r="I74" s="156"/>
    </row>
    <row r="75" spans="1:11" ht="24" customHeight="1">
      <c r="A75" s="188" t="s">
        <v>614</v>
      </c>
      <c r="B75" s="141" t="s">
        <v>22</v>
      </c>
      <c r="C75" s="133" t="s">
        <v>23</v>
      </c>
      <c r="D75" s="141" t="s">
        <v>24</v>
      </c>
      <c r="E75" s="423" t="s">
        <v>616</v>
      </c>
      <c r="F75" s="423" t="s">
        <v>630</v>
      </c>
      <c r="G75" s="423" t="s">
        <v>620</v>
      </c>
      <c r="I75" s="156"/>
    </row>
    <row r="76" spans="1:11" ht="24" customHeight="1">
      <c r="A76" s="67">
        <v>1</v>
      </c>
      <c r="B76" s="163" t="s">
        <v>25</v>
      </c>
      <c r="C76" s="69">
        <v>1</v>
      </c>
      <c r="D76" s="162">
        <v>30</v>
      </c>
      <c r="E76" s="443">
        <v>2</v>
      </c>
      <c r="F76" s="430">
        <f>+C76*2+E76</f>
        <v>4</v>
      </c>
      <c r="G76" s="3"/>
      <c r="I76" s="156"/>
    </row>
    <row r="77" spans="1:11" ht="24" customHeight="1">
      <c r="A77" s="67">
        <v>2</v>
      </c>
      <c r="B77" s="163" t="s">
        <v>26</v>
      </c>
      <c r="C77" s="69">
        <v>2</v>
      </c>
      <c r="D77" s="162">
        <v>45</v>
      </c>
      <c r="E77" s="82">
        <v>4</v>
      </c>
      <c r="F77" s="430">
        <f t="shared" ref="F77:F80" si="6">+C77*2+E77</f>
        <v>8</v>
      </c>
      <c r="G77" s="4"/>
      <c r="H77" s="1"/>
      <c r="I77" s="156"/>
    </row>
    <row r="78" spans="1:11" ht="24" customHeight="1">
      <c r="A78" s="67">
        <v>3</v>
      </c>
      <c r="B78" s="163" t="s">
        <v>27</v>
      </c>
      <c r="C78" s="69">
        <v>3</v>
      </c>
      <c r="D78" s="162">
        <v>60</v>
      </c>
      <c r="E78" s="82">
        <v>6</v>
      </c>
      <c r="F78" s="430">
        <f t="shared" si="6"/>
        <v>12</v>
      </c>
      <c r="G78" s="4"/>
      <c r="H78" s="1"/>
      <c r="I78" s="156"/>
    </row>
    <row r="79" spans="1:11" ht="24" customHeight="1">
      <c r="A79" s="67">
        <v>4</v>
      </c>
      <c r="B79" s="163" t="s">
        <v>28</v>
      </c>
      <c r="C79" s="69">
        <v>1</v>
      </c>
      <c r="D79" s="162">
        <v>40</v>
      </c>
      <c r="E79" s="82">
        <v>2</v>
      </c>
      <c r="F79" s="430">
        <f t="shared" si="6"/>
        <v>4</v>
      </c>
      <c r="G79" s="4"/>
      <c r="H79" s="1"/>
      <c r="I79" s="156"/>
    </row>
    <row r="80" spans="1:11" ht="24" customHeight="1">
      <c r="A80" s="137"/>
      <c r="B80" s="163"/>
      <c r="C80" s="69"/>
      <c r="D80" s="162"/>
      <c r="E80" s="82"/>
      <c r="F80" s="430">
        <f t="shared" si="6"/>
        <v>0</v>
      </c>
      <c r="G80" s="4"/>
      <c r="H80" s="1"/>
      <c r="I80" s="156"/>
    </row>
    <row r="81" spans="1:9" ht="24" customHeight="1">
      <c r="A81" s="71" t="s">
        <v>18</v>
      </c>
      <c r="B81" s="131"/>
      <c r="C81" s="70">
        <f>SUM(C76:C79)</f>
        <v>7</v>
      </c>
      <c r="D81" s="131">
        <f>SUM(D76:D79)</f>
        <v>175</v>
      </c>
      <c r="E81" s="140">
        <f>SUM(E76:E80)</f>
        <v>14</v>
      </c>
      <c r="F81" s="428">
        <f>SUM(F76:F80)</f>
        <v>28</v>
      </c>
      <c r="G81" s="6"/>
      <c r="H81" s="1"/>
      <c r="I81" s="156"/>
    </row>
    <row r="82" spans="1:9" ht="24" customHeight="1">
      <c r="A82" s="455"/>
      <c r="B82" s="455"/>
      <c r="C82" s="455"/>
      <c r="D82" s="455"/>
      <c r="E82" s="455"/>
      <c r="F82" s="455"/>
      <c r="G82" s="1"/>
      <c r="H82" s="1"/>
      <c r="I82" s="156"/>
    </row>
    <row r="83" spans="1:9" ht="24" customHeight="1">
      <c r="A83" s="570" t="s">
        <v>638</v>
      </c>
      <c r="B83" s="570"/>
      <c r="C83" s="13"/>
      <c r="D83" s="458"/>
      <c r="E83" s="23"/>
      <c r="F83" s="458"/>
      <c r="G83" s="1"/>
    </row>
    <row r="84" spans="1:9" ht="24" customHeight="1">
      <c r="A84" s="457" t="s">
        <v>3</v>
      </c>
      <c r="B84" s="457" t="s">
        <v>190</v>
      </c>
      <c r="C84" s="457" t="s">
        <v>185</v>
      </c>
      <c r="D84" s="456" t="s">
        <v>186</v>
      </c>
      <c r="E84" s="169" t="s">
        <v>187</v>
      </c>
      <c r="F84" s="456" t="s">
        <v>18</v>
      </c>
      <c r="G84" s="456" t="s">
        <v>5</v>
      </c>
    </row>
    <row r="85" spans="1:9" ht="24" customHeight="1">
      <c r="A85" s="457" t="s">
        <v>189</v>
      </c>
      <c r="B85" s="18">
        <v>1</v>
      </c>
      <c r="C85" s="18">
        <v>2</v>
      </c>
      <c r="D85" s="18">
        <v>1</v>
      </c>
      <c r="E85" s="173">
        <v>1</v>
      </c>
      <c r="F85" s="456">
        <f>SUM(B85:E85)</f>
        <v>5</v>
      </c>
      <c r="G85" s="457"/>
    </row>
    <row r="86" spans="1:9" ht="24" customHeight="1">
      <c r="A86" s="455"/>
      <c r="B86" s="455"/>
      <c r="C86" s="455"/>
      <c r="D86" s="458"/>
      <c r="E86" s="23"/>
      <c r="F86" s="458"/>
      <c r="G86" s="455"/>
    </row>
    <row r="87" spans="1:9" ht="24" customHeight="1">
      <c r="A87" s="552" t="s">
        <v>639</v>
      </c>
      <c r="B87" s="552"/>
      <c r="C87" s="455"/>
      <c r="D87" s="458"/>
      <c r="E87" s="23"/>
      <c r="F87" s="458"/>
      <c r="G87" s="455"/>
    </row>
    <row r="88" spans="1:9" ht="24" customHeight="1">
      <c r="A88" s="457" t="s">
        <v>3</v>
      </c>
      <c r="B88" s="457" t="s">
        <v>567</v>
      </c>
      <c r="C88" s="457" t="s">
        <v>568</v>
      </c>
      <c r="D88" s="456" t="s">
        <v>569</v>
      </c>
      <c r="E88" s="169" t="s">
        <v>570</v>
      </c>
      <c r="F88" s="456" t="s">
        <v>18</v>
      </c>
      <c r="G88" s="456" t="s">
        <v>5</v>
      </c>
    </row>
    <row r="89" spans="1:9" ht="24" customHeight="1">
      <c r="A89" s="457" t="s">
        <v>188</v>
      </c>
      <c r="B89" s="18">
        <v>1</v>
      </c>
      <c r="C89" s="18">
        <v>2</v>
      </c>
      <c r="D89" s="18">
        <v>1</v>
      </c>
      <c r="E89" s="173"/>
      <c r="F89" s="456">
        <f>SUM(B89:E89)</f>
        <v>4</v>
      </c>
      <c r="G89" s="457"/>
    </row>
    <row r="90" spans="1:9" ht="24" customHeight="1">
      <c r="A90" s="457" t="s">
        <v>566</v>
      </c>
      <c r="B90" s="18"/>
      <c r="C90" s="18"/>
      <c r="D90" s="18"/>
      <c r="E90" s="173">
        <v>2</v>
      </c>
      <c r="F90" s="456">
        <f>SUM(B90:E90)</f>
        <v>2</v>
      </c>
      <c r="G90" s="457"/>
    </row>
    <row r="91" spans="1:9" ht="24" customHeight="1">
      <c r="A91" s="455"/>
      <c r="B91" s="455"/>
      <c r="C91" s="455"/>
      <c r="D91" s="455"/>
      <c r="E91" s="455"/>
      <c r="F91" s="455"/>
      <c r="G91" s="1"/>
      <c r="H91" s="1"/>
      <c r="I91" s="156"/>
    </row>
    <row r="93" spans="1:9" ht="24" customHeight="1">
      <c r="A93" s="553" t="s">
        <v>640</v>
      </c>
      <c r="B93" s="553"/>
    </row>
    <row r="94" spans="1:9" ht="24" customHeight="1">
      <c r="A94" s="47" t="s">
        <v>19</v>
      </c>
      <c r="B94" s="188" t="s">
        <v>29</v>
      </c>
      <c r="C94" s="188" t="s">
        <v>30</v>
      </c>
      <c r="D94" s="188" t="s">
        <v>22</v>
      </c>
      <c r="E94" s="188" t="s">
        <v>4</v>
      </c>
      <c r="F94" s="188" t="s">
        <v>367</v>
      </c>
      <c r="G94" s="188" t="s">
        <v>5</v>
      </c>
    </row>
    <row r="95" spans="1:9" ht="24" customHeight="1">
      <c r="A95" s="547" t="s">
        <v>651</v>
      </c>
      <c r="B95" s="463" t="s">
        <v>653</v>
      </c>
      <c r="C95" s="469" t="s">
        <v>657</v>
      </c>
      <c r="D95" s="469"/>
      <c r="E95" s="469" t="s">
        <v>677</v>
      </c>
      <c r="F95" s="18">
        <v>120</v>
      </c>
      <c r="G95" s="469"/>
    </row>
    <row r="96" spans="1:9" ht="24" customHeight="1">
      <c r="A96" s="548"/>
      <c r="B96" s="463" t="s">
        <v>659</v>
      </c>
      <c r="C96" s="469" t="s">
        <v>658</v>
      </c>
      <c r="D96" s="469"/>
      <c r="E96" s="447" t="s">
        <v>11</v>
      </c>
      <c r="F96" s="18">
        <v>5000</v>
      </c>
      <c r="G96" s="469"/>
    </row>
    <row r="97" spans="1:7" ht="24" customHeight="1">
      <c r="A97" s="548"/>
      <c r="B97" s="463" t="s">
        <v>460</v>
      </c>
      <c r="C97" s="469" t="s">
        <v>456</v>
      </c>
      <c r="D97" s="188"/>
      <c r="E97" s="447" t="s">
        <v>452</v>
      </c>
      <c r="F97" s="18">
        <v>2400</v>
      </c>
      <c r="G97" s="17"/>
    </row>
    <row r="98" spans="1:7" ht="24" customHeight="1">
      <c r="A98" s="549"/>
      <c r="B98" s="462" t="s">
        <v>647</v>
      </c>
      <c r="C98" s="469" t="s">
        <v>647</v>
      </c>
      <c r="D98" s="469"/>
      <c r="E98" s="447" t="s">
        <v>11</v>
      </c>
      <c r="F98" s="18">
        <v>6000</v>
      </c>
      <c r="G98" s="17"/>
    </row>
    <row r="99" spans="1:7" ht="24" customHeight="1">
      <c r="A99" s="548" t="s">
        <v>660</v>
      </c>
      <c r="B99" s="544" t="s">
        <v>461</v>
      </c>
      <c r="C99" s="469" t="s">
        <v>457</v>
      </c>
      <c r="D99" s="188"/>
      <c r="E99" s="447" t="s">
        <v>452</v>
      </c>
      <c r="F99" s="18">
        <v>48000</v>
      </c>
      <c r="G99" s="17"/>
    </row>
    <row r="100" spans="1:7" ht="24" customHeight="1">
      <c r="A100" s="548"/>
      <c r="B100" s="545"/>
      <c r="C100" s="469" t="s">
        <v>458</v>
      </c>
      <c r="D100" s="188"/>
      <c r="E100" s="448" t="s">
        <v>31</v>
      </c>
      <c r="F100" s="18">
        <v>48000</v>
      </c>
      <c r="G100" s="17"/>
    </row>
    <row r="101" spans="1:7" ht="24" customHeight="1">
      <c r="A101" s="549"/>
      <c r="B101" s="546"/>
      <c r="C101" s="469" t="s">
        <v>459</v>
      </c>
      <c r="D101" s="188"/>
      <c r="E101" s="448" t="s">
        <v>31</v>
      </c>
      <c r="F101" s="18">
        <v>2000</v>
      </c>
      <c r="G101" s="17"/>
    </row>
    <row r="102" spans="1:7" ht="24" customHeight="1">
      <c r="A102" s="547" t="s">
        <v>662</v>
      </c>
      <c r="B102" s="463" t="s">
        <v>661</v>
      </c>
      <c r="C102" s="469" t="s">
        <v>663</v>
      </c>
      <c r="D102" s="188"/>
      <c r="E102" s="447" t="s">
        <v>462</v>
      </c>
      <c r="F102" s="18">
        <v>450</v>
      </c>
      <c r="G102" s="17"/>
    </row>
    <row r="103" spans="1:7" ht="24" customHeight="1">
      <c r="A103" s="548"/>
      <c r="B103" s="544" t="s">
        <v>656</v>
      </c>
      <c r="C103" s="469" t="s">
        <v>667</v>
      </c>
      <c r="D103" s="469"/>
      <c r="E103" s="447" t="s">
        <v>368</v>
      </c>
      <c r="F103" s="18">
        <f>+F104+F105+F106+F107</f>
        <v>2400</v>
      </c>
      <c r="G103" s="17"/>
    </row>
    <row r="104" spans="1:7" ht="24" customHeight="1">
      <c r="A104" s="548"/>
      <c r="B104" s="545"/>
      <c r="C104" s="544" t="s">
        <v>668</v>
      </c>
      <c r="D104" s="447" t="s">
        <v>671</v>
      </c>
      <c r="E104" s="447" t="s">
        <v>368</v>
      </c>
      <c r="F104" s="18">
        <v>300</v>
      </c>
      <c r="G104" s="17"/>
    </row>
    <row r="105" spans="1:7" ht="24" customHeight="1">
      <c r="A105" s="548"/>
      <c r="B105" s="545"/>
      <c r="C105" s="545"/>
      <c r="D105" s="447" t="s">
        <v>669</v>
      </c>
      <c r="E105" s="447" t="s">
        <v>368</v>
      </c>
      <c r="F105" s="18">
        <v>500</v>
      </c>
      <c r="G105" s="17"/>
    </row>
    <row r="106" spans="1:7" ht="24" customHeight="1">
      <c r="A106" s="548"/>
      <c r="B106" s="545"/>
      <c r="C106" s="545"/>
      <c r="D106" s="447" t="s">
        <v>670</v>
      </c>
      <c r="E106" s="447" t="s">
        <v>368</v>
      </c>
      <c r="F106" s="18">
        <v>700</v>
      </c>
      <c r="G106" s="17"/>
    </row>
    <row r="107" spans="1:7" ht="24" customHeight="1">
      <c r="A107" s="548"/>
      <c r="B107" s="545"/>
      <c r="C107" s="546"/>
      <c r="D107" s="447" t="s">
        <v>672</v>
      </c>
      <c r="E107" s="447" t="s">
        <v>368</v>
      </c>
      <c r="F107" s="18">
        <v>900</v>
      </c>
      <c r="G107" s="17"/>
    </row>
    <row r="108" spans="1:7" ht="24" customHeight="1">
      <c r="A108" s="548"/>
      <c r="B108" s="545"/>
      <c r="C108" s="469" t="s">
        <v>665</v>
      </c>
      <c r="D108" s="447"/>
      <c r="E108" s="447" t="s">
        <v>692</v>
      </c>
      <c r="F108" s="18">
        <v>1</v>
      </c>
      <c r="G108" s="17"/>
    </row>
    <row r="109" spans="1:7" ht="24" customHeight="1">
      <c r="A109" s="549"/>
      <c r="B109" s="546"/>
      <c r="C109" s="469" t="s">
        <v>666</v>
      </c>
      <c r="D109" s="447"/>
      <c r="E109" s="447" t="s">
        <v>678</v>
      </c>
      <c r="F109" s="18">
        <v>1</v>
      </c>
      <c r="G109" s="17"/>
    </row>
    <row r="110" spans="1:7" ht="24" customHeight="1">
      <c r="A110" s="544" t="s">
        <v>676</v>
      </c>
      <c r="B110" s="544" t="s">
        <v>675</v>
      </c>
      <c r="C110" s="470" t="s">
        <v>687</v>
      </c>
      <c r="D110" s="469"/>
      <c r="E110" s="447" t="s">
        <v>368</v>
      </c>
      <c r="F110" s="18">
        <v>3</v>
      </c>
      <c r="G110" s="17"/>
    </row>
    <row r="111" spans="1:7" ht="24" customHeight="1">
      <c r="A111" s="545"/>
      <c r="B111" s="545"/>
      <c r="C111" s="474" t="s">
        <v>673</v>
      </c>
      <c r="D111" s="465"/>
      <c r="E111" s="447" t="s">
        <v>368</v>
      </c>
      <c r="F111" s="69">
        <v>2000</v>
      </c>
      <c r="G111" s="4"/>
    </row>
    <row r="112" spans="1:7" ht="24" customHeight="1">
      <c r="A112" s="546"/>
      <c r="B112" s="546"/>
      <c r="C112" s="471" t="s">
        <v>674</v>
      </c>
      <c r="D112" s="466"/>
      <c r="E112" s="447" t="s">
        <v>368</v>
      </c>
      <c r="F112" s="27">
        <v>100</v>
      </c>
      <c r="G112" s="6"/>
    </row>
    <row r="114" spans="1:7" ht="24" customHeight="1">
      <c r="A114" s="553" t="s">
        <v>641</v>
      </c>
      <c r="B114" s="553"/>
    </row>
    <row r="115" spans="1:7" ht="24" customHeight="1">
      <c r="A115" s="47" t="s">
        <v>19</v>
      </c>
      <c r="B115" s="188" t="s">
        <v>29</v>
      </c>
      <c r="C115" s="188" t="s">
        <v>30</v>
      </c>
      <c r="D115" s="188" t="s">
        <v>22</v>
      </c>
      <c r="E115" s="188" t="s">
        <v>4</v>
      </c>
      <c r="F115" s="188" t="s">
        <v>367</v>
      </c>
      <c r="G115" s="188" t="s">
        <v>5</v>
      </c>
    </row>
    <row r="116" spans="1:7" ht="24" customHeight="1">
      <c r="A116" s="547" t="s">
        <v>477</v>
      </c>
      <c r="B116" s="547" t="s">
        <v>466</v>
      </c>
      <c r="C116" s="113" t="s">
        <v>467</v>
      </c>
      <c r="D116" s="188"/>
      <c r="E116" s="448" t="s">
        <v>31</v>
      </c>
      <c r="F116" s="18">
        <v>2400</v>
      </c>
      <c r="G116" s="17"/>
    </row>
    <row r="117" spans="1:7" ht="24" customHeight="1">
      <c r="A117" s="548"/>
      <c r="B117" s="548"/>
      <c r="C117" s="113" t="s">
        <v>468</v>
      </c>
      <c r="D117" s="188"/>
      <c r="E117" s="447" t="s">
        <v>462</v>
      </c>
      <c r="F117" s="18">
        <v>2000</v>
      </c>
      <c r="G117" s="17"/>
    </row>
    <row r="118" spans="1:7" ht="24" customHeight="1">
      <c r="A118" s="548"/>
      <c r="B118" s="549"/>
      <c r="C118" s="113" t="s">
        <v>469</v>
      </c>
      <c r="D118" s="188"/>
      <c r="E118" s="447" t="s">
        <v>462</v>
      </c>
      <c r="F118" s="18">
        <v>2400</v>
      </c>
      <c r="G118" s="17"/>
    </row>
    <row r="119" spans="1:7" ht="24" customHeight="1">
      <c r="A119" s="548"/>
      <c r="B119" s="548" t="s">
        <v>470</v>
      </c>
      <c r="C119" s="113" t="s">
        <v>471</v>
      </c>
      <c r="D119" s="188"/>
      <c r="E119" s="447" t="s">
        <v>462</v>
      </c>
      <c r="F119" s="18">
        <v>4800</v>
      </c>
      <c r="G119" s="17"/>
    </row>
    <row r="120" spans="1:7" ht="24" customHeight="1">
      <c r="A120" s="548"/>
      <c r="B120" s="549"/>
      <c r="C120" s="113" t="s">
        <v>472</v>
      </c>
      <c r="D120" s="188"/>
      <c r="E120" s="447" t="s">
        <v>478</v>
      </c>
      <c r="F120" s="18">
        <v>204</v>
      </c>
      <c r="G120" s="17"/>
    </row>
    <row r="121" spans="1:7" ht="24" customHeight="1">
      <c r="A121" s="548"/>
      <c r="B121" s="551" t="s">
        <v>473</v>
      </c>
      <c r="C121" s="17" t="s">
        <v>475</v>
      </c>
      <c r="D121" s="188"/>
      <c r="E121" s="447" t="s">
        <v>462</v>
      </c>
      <c r="F121" s="18">
        <v>450</v>
      </c>
      <c r="G121" s="17"/>
    </row>
    <row r="122" spans="1:7" ht="24" customHeight="1">
      <c r="A122" s="548"/>
      <c r="B122" s="551"/>
      <c r="C122" s="17" t="s">
        <v>474</v>
      </c>
      <c r="D122" s="188"/>
      <c r="E122" s="447" t="s">
        <v>462</v>
      </c>
      <c r="F122" s="18">
        <v>500</v>
      </c>
      <c r="G122" s="17"/>
    </row>
    <row r="123" spans="1:7" ht="24" customHeight="1">
      <c r="A123" s="548"/>
      <c r="B123" s="551"/>
      <c r="C123" s="17" t="s">
        <v>479</v>
      </c>
      <c r="D123" s="188"/>
      <c r="E123" s="448" t="s">
        <v>31</v>
      </c>
      <c r="F123" s="18">
        <v>1200</v>
      </c>
      <c r="G123" s="17"/>
    </row>
    <row r="124" spans="1:7" ht="24" customHeight="1">
      <c r="A124" s="549"/>
      <c r="B124" s="551"/>
      <c r="C124" s="76" t="s">
        <v>476</v>
      </c>
      <c r="D124" s="188"/>
      <c r="E124" s="188" t="s">
        <v>478</v>
      </c>
      <c r="F124" s="18">
        <v>5</v>
      </c>
      <c r="G124" s="17"/>
    </row>
  </sheetData>
  <mergeCells count="44">
    <mergeCell ref="H2:H15"/>
    <mergeCell ref="A68:A72"/>
    <mergeCell ref="B17:C17"/>
    <mergeCell ref="A63:A67"/>
    <mergeCell ref="A56:A60"/>
    <mergeCell ref="A83:B83"/>
    <mergeCell ref="A87:B87"/>
    <mergeCell ref="A1:E1"/>
    <mergeCell ref="A25:B25"/>
    <mergeCell ref="A27:A33"/>
    <mergeCell ref="E27:G33"/>
    <mergeCell ref="E26:G26"/>
    <mergeCell ref="B2:D2"/>
    <mergeCell ref="B3:C3"/>
    <mergeCell ref="B4:C4"/>
    <mergeCell ref="B10:C10"/>
    <mergeCell ref="B11:C11"/>
    <mergeCell ref="E10:F10"/>
    <mergeCell ref="E11:F11"/>
    <mergeCell ref="B18:C18"/>
    <mergeCell ref="B5:C5"/>
    <mergeCell ref="H17:H23"/>
    <mergeCell ref="A35:B35"/>
    <mergeCell ref="A34:B34"/>
    <mergeCell ref="A37:A42"/>
    <mergeCell ref="A51:A54"/>
    <mergeCell ref="A43:A48"/>
    <mergeCell ref="A49:B49"/>
    <mergeCell ref="A74:B74"/>
    <mergeCell ref="A61:B61"/>
    <mergeCell ref="A95:A98"/>
    <mergeCell ref="A99:A101"/>
    <mergeCell ref="B116:B118"/>
    <mergeCell ref="B119:B120"/>
    <mergeCell ref="A116:A124"/>
    <mergeCell ref="B121:B124"/>
    <mergeCell ref="A93:B93"/>
    <mergeCell ref="A114:B114"/>
    <mergeCell ref="B99:B101"/>
    <mergeCell ref="C104:C107"/>
    <mergeCell ref="B110:B112"/>
    <mergeCell ref="A110:A112"/>
    <mergeCell ref="B103:B109"/>
    <mergeCell ref="A102:A109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topLeftCell="A10" workbookViewId="0">
      <selection activeCell="F40" sqref="F40"/>
    </sheetView>
  </sheetViews>
  <sheetFormatPr defaultRowHeight="16.5"/>
  <cols>
    <col min="1" max="1" width="12.625" customWidth="1"/>
    <col min="2" max="2" width="20" customWidth="1"/>
    <col min="3" max="3" width="12.125" customWidth="1"/>
  </cols>
  <sheetData>
    <row r="1" spans="1:2">
      <c r="A1" s="44" t="s">
        <v>19</v>
      </c>
      <c r="B1" s="44" t="s">
        <v>29</v>
      </c>
    </row>
    <row r="3" spans="1:2">
      <c r="A3" t="s">
        <v>562</v>
      </c>
      <c r="B3" t="s">
        <v>8</v>
      </c>
    </row>
    <row r="4" spans="1:2">
      <c r="B4" t="s">
        <v>10</v>
      </c>
    </row>
    <row r="5" spans="1:2">
      <c r="B5" t="s">
        <v>12</v>
      </c>
    </row>
    <row r="6" spans="1:2">
      <c r="B6" t="s">
        <v>13</v>
      </c>
    </row>
    <row r="8" spans="1:2">
      <c r="A8" t="s">
        <v>563</v>
      </c>
      <c r="B8" t="s">
        <v>154</v>
      </c>
    </row>
    <row r="9" spans="1:2">
      <c r="B9" t="s">
        <v>150</v>
      </c>
    </row>
    <row r="10" spans="1:2">
      <c r="B10" t="s">
        <v>151</v>
      </c>
    </row>
    <row r="11" spans="1:2">
      <c r="B11" t="s">
        <v>152</v>
      </c>
    </row>
    <row r="12" spans="1:2">
      <c r="B12" t="s">
        <v>571</v>
      </c>
    </row>
    <row r="13" spans="1:2">
      <c r="B13" t="s">
        <v>572</v>
      </c>
    </row>
    <row r="15" spans="1:2">
      <c r="A15" t="s">
        <v>564</v>
      </c>
    </row>
    <row r="16" spans="1:2">
      <c r="A16" t="s">
        <v>376</v>
      </c>
      <c r="B16" t="s">
        <v>377</v>
      </c>
    </row>
    <row r="17" spans="1:2">
      <c r="B17" t="s">
        <v>579</v>
      </c>
    </row>
    <row r="18" spans="1:2">
      <c r="A18" t="s">
        <v>370</v>
      </c>
      <c r="B18" t="s">
        <v>59</v>
      </c>
    </row>
    <row r="19" spans="1:2">
      <c r="B19" t="s">
        <v>380</v>
      </c>
    </row>
    <row r="20" spans="1:2">
      <c r="B20" t="s">
        <v>455</v>
      </c>
    </row>
    <row r="21" spans="1:2">
      <c r="B21" t="s">
        <v>580</v>
      </c>
    </row>
    <row r="22" spans="1:2">
      <c r="A22" t="s">
        <v>581</v>
      </c>
      <c r="B22" t="s">
        <v>582</v>
      </c>
    </row>
    <row r="23" spans="1:2">
      <c r="B23" t="s">
        <v>583</v>
      </c>
    </row>
    <row r="24" spans="1:2">
      <c r="A24" t="s">
        <v>465</v>
      </c>
      <c r="B24" t="s">
        <v>582</v>
      </c>
    </row>
    <row r="25" spans="1:2">
      <c r="B25" t="s">
        <v>583</v>
      </c>
    </row>
    <row r="26" spans="1:2">
      <c r="A26" t="s">
        <v>561</v>
      </c>
      <c r="B26" t="s">
        <v>464</v>
      </c>
    </row>
    <row r="28" spans="1:2">
      <c r="A28" t="s">
        <v>565</v>
      </c>
    </row>
    <row r="29" spans="1:2">
      <c r="A29" t="s">
        <v>557</v>
      </c>
      <c r="B29" t="s">
        <v>558</v>
      </c>
    </row>
    <row r="30" spans="1:2">
      <c r="B30" t="s">
        <v>468</v>
      </c>
    </row>
    <row r="31" spans="1:2">
      <c r="B31" t="s">
        <v>469</v>
      </c>
    </row>
    <row r="32" spans="1:2">
      <c r="A32" t="s">
        <v>470</v>
      </c>
      <c r="B32" t="s">
        <v>559</v>
      </c>
    </row>
    <row r="33" spans="1:2">
      <c r="A33" t="s">
        <v>415</v>
      </c>
      <c r="B33" t="s">
        <v>475</v>
      </c>
    </row>
    <row r="34" spans="1:2">
      <c r="B34" t="s">
        <v>560</v>
      </c>
    </row>
    <row r="35" spans="1:2">
      <c r="B35" t="s">
        <v>479</v>
      </c>
    </row>
    <row r="36" spans="1:2">
      <c r="B36" t="s">
        <v>476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B1" workbookViewId="0">
      <pane xSplit="2" ySplit="3" topLeftCell="D4" activePane="bottomRight" state="frozen"/>
      <selection activeCell="B1" sqref="B1"/>
      <selection pane="topRight" activeCell="D1" sqref="D1"/>
      <selection pane="bottomLeft" activeCell="B4" sqref="B4"/>
      <selection pane="bottomRight" activeCell="L5" sqref="L5:O9"/>
    </sheetView>
  </sheetViews>
  <sheetFormatPr defaultColWidth="12.75" defaultRowHeight="24" customHeight="1"/>
  <cols>
    <col min="3" max="3" width="20.625" customWidth="1"/>
    <col min="4" max="4" width="16.875" customWidth="1"/>
    <col min="17" max="18" width="12.75" style="44"/>
  </cols>
  <sheetData>
    <row r="1" spans="1:18" ht="24" customHeight="1">
      <c r="A1" s="591" t="s">
        <v>145</v>
      </c>
      <c r="B1" s="591"/>
      <c r="C1" s="591"/>
      <c r="D1" s="58"/>
      <c r="E1" s="58"/>
      <c r="F1" s="58"/>
      <c r="G1" s="58"/>
      <c r="H1" s="58"/>
      <c r="I1" s="58"/>
      <c r="J1" s="58"/>
      <c r="L1" s="340"/>
      <c r="M1" s="340"/>
      <c r="N1" s="340"/>
      <c r="O1" s="340"/>
    </row>
    <row r="2" spans="1:18" ht="24" customHeight="1">
      <c r="A2" s="113" t="s">
        <v>35</v>
      </c>
      <c r="B2" s="113" t="s">
        <v>36</v>
      </c>
      <c r="C2" s="17" t="s">
        <v>37</v>
      </c>
      <c r="D2" s="17" t="s">
        <v>38</v>
      </c>
      <c r="E2" s="90" t="s">
        <v>39</v>
      </c>
      <c r="F2" s="77" t="s">
        <v>149</v>
      </c>
      <c r="G2" s="77" t="s">
        <v>40</v>
      </c>
      <c r="H2" s="77" t="s">
        <v>49</v>
      </c>
      <c r="I2" s="84" t="s">
        <v>50</v>
      </c>
      <c r="J2" s="90" t="s">
        <v>41</v>
      </c>
      <c r="L2" s="101" t="s">
        <v>437</v>
      </c>
      <c r="M2" s="101" t="s">
        <v>438</v>
      </c>
      <c r="N2" s="101" t="s">
        <v>439</v>
      </c>
      <c r="O2" s="101" t="s">
        <v>494</v>
      </c>
      <c r="P2" s="189"/>
      <c r="Q2" s="40" t="s">
        <v>441</v>
      </c>
      <c r="R2" s="40" t="s">
        <v>442</v>
      </c>
    </row>
    <row r="3" spans="1:18" ht="24" customHeight="1">
      <c r="A3" s="588" t="s">
        <v>171</v>
      </c>
      <c r="B3" s="589"/>
      <c r="C3" s="590"/>
      <c r="D3" s="31"/>
      <c r="E3" s="88"/>
      <c r="F3" s="98"/>
      <c r="G3" s="98"/>
      <c r="H3" s="98"/>
      <c r="I3" s="84">
        <f>+I13+I21+I24+I28</f>
        <v>7536360</v>
      </c>
      <c r="J3" s="93"/>
      <c r="L3" s="112"/>
      <c r="M3" s="101"/>
      <c r="N3" s="101"/>
      <c r="O3" s="101"/>
      <c r="Q3" s="44" t="s">
        <v>445</v>
      </c>
      <c r="R3" s="44" t="s">
        <v>447</v>
      </c>
    </row>
    <row r="4" spans="1:18" ht="24" customHeight="1">
      <c r="A4" s="544" t="s">
        <v>42</v>
      </c>
      <c r="B4" s="544" t="s">
        <v>43</v>
      </c>
      <c r="C4" s="2" t="s">
        <v>44</v>
      </c>
      <c r="D4" s="544" t="s">
        <v>51</v>
      </c>
      <c r="E4" s="544">
        <f>+수량입력!D27</f>
        <v>1</v>
      </c>
      <c r="F4" s="544">
        <v>1</v>
      </c>
      <c r="G4" s="364">
        <f>+E4*F4</f>
        <v>1</v>
      </c>
      <c r="H4" s="379">
        <f>MAX($L4,$M4,$N4,$O4)</f>
        <v>15400</v>
      </c>
      <c r="I4" s="109">
        <f>+G4*H4</f>
        <v>15400</v>
      </c>
      <c r="J4" s="93"/>
      <c r="L4" s="112">
        <v>11000</v>
      </c>
      <c r="M4" s="101">
        <v>10500</v>
      </c>
      <c r="N4" s="101">
        <v>10000</v>
      </c>
      <c r="O4" s="101">
        <v>15400</v>
      </c>
      <c r="P4" s="346"/>
      <c r="Q4" s="44" t="s">
        <v>443</v>
      </c>
      <c r="R4" s="44" t="s">
        <v>444</v>
      </c>
    </row>
    <row r="5" spans="1:18" ht="24" customHeight="1">
      <c r="A5" s="545"/>
      <c r="B5" s="545"/>
      <c r="C5" s="1" t="s">
        <v>45</v>
      </c>
      <c r="D5" s="545"/>
      <c r="E5" s="545"/>
      <c r="F5" s="545"/>
      <c r="G5" s="365">
        <f>+G4</f>
        <v>1</v>
      </c>
      <c r="H5" s="380">
        <f t="shared" ref="H5:H27" si="0">MAX($L5,$M5,$N5,$O5)</f>
        <v>180000</v>
      </c>
      <c r="I5" s="110">
        <f t="shared" ref="I5:I12" si="1">+G5*H5</f>
        <v>180000</v>
      </c>
      <c r="J5" s="94"/>
      <c r="L5" s="112">
        <v>165000</v>
      </c>
      <c r="M5" s="101">
        <v>160000</v>
      </c>
      <c r="N5" s="101">
        <v>180000</v>
      </c>
      <c r="O5" s="101">
        <v>51040</v>
      </c>
      <c r="P5" s="346"/>
      <c r="Q5" s="44" t="s">
        <v>446</v>
      </c>
      <c r="R5" s="44" t="s">
        <v>448</v>
      </c>
    </row>
    <row r="6" spans="1:18" ht="24" customHeight="1">
      <c r="A6" s="545"/>
      <c r="B6" s="545"/>
      <c r="C6" s="1" t="s">
        <v>52</v>
      </c>
      <c r="D6" s="545"/>
      <c r="E6" s="545"/>
      <c r="F6" s="545"/>
      <c r="G6" s="365">
        <f t="shared" ref="G6:G12" si="2">+G5</f>
        <v>1</v>
      </c>
      <c r="H6" s="380">
        <f t="shared" si="0"/>
        <v>32000</v>
      </c>
      <c r="I6" s="110">
        <f t="shared" si="1"/>
        <v>32000</v>
      </c>
      <c r="J6" s="94"/>
      <c r="L6" s="112">
        <v>32000</v>
      </c>
      <c r="M6" s="101">
        <v>30000</v>
      </c>
      <c r="N6" s="101">
        <v>30000</v>
      </c>
      <c r="O6" s="101">
        <v>21840</v>
      </c>
      <c r="P6" s="346"/>
    </row>
    <row r="7" spans="1:18" ht="24" customHeight="1">
      <c r="A7" s="545"/>
      <c r="B7" s="545"/>
      <c r="C7" s="1" t="s">
        <v>46</v>
      </c>
      <c r="D7" s="545"/>
      <c r="E7" s="545"/>
      <c r="F7" s="545"/>
      <c r="G7" s="365">
        <f t="shared" si="2"/>
        <v>1</v>
      </c>
      <c r="H7" s="380">
        <f t="shared" si="0"/>
        <v>35000</v>
      </c>
      <c r="I7" s="110">
        <f t="shared" si="1"/>
        <v>35000</v>
      </c>
      <c r="J7" s="94"/>
      <c r="L7" s="112">
        <v>35000</v>
      </c>
      <c r="M7" s="101">
        <v>33000</v>
      </c>
      <c r="N7" s="101">
        <v>30000</v>
      </c>
      <c r="O7" s="101">
        <v>31200</v>
      </c>
      <c r="P7" s="346"/>
      <c r="Q7" s="418"/>
      <c r="R7" s="418"/>
    </row>
    <row r="8" spans="1:18" ht="24" customHeight="1">
      <c r="A8" s="545"/>
      <c r="B8" s="545"/>
      <c r="C8" s="1" t="s">
        <v>53</v>
      </c>
      <c r="D8" s="545"/>
      <c r="E8" s="545"/>
      <c r="F8" s="545"/>
      <c r="G8" s="365">
        <f t="shared" si="2"/>
        <v>1</v>
      </c>
      <c r="H8" s="380">
        <f t="shared" si="0"/>
        <v>45000</v>
      </c>
      <c r="I8" s="110">
        <f t="shared" si="1"/>
        <v>45000</v>
      </c>
      <c r="J8" s="94"/>
      <c r="L8" s="112">
        <v>45000</v>
      </c>
      <c r="M8" s="101">
        <v>42000</v>
      </c>
      <c r="N8" s="101">
        <v>40000</v>
      </c>
      <c r="O8" s="101">
        <v>43120</v>
      </c>
      <c r="P8" s="346"/>
    </row>
    <row r="9" spans="1:18" ht="24" customHeight="1">
      <c r="A9" s="545"/>
      <c r="B9" s="545"/>
      <c r="C9" s="1" t="s">
        <v>54</v>
      </c>
      <c r="D9" s="545"/>
      <c r="E9" s="545"/>
      <c r="F9" s="545"/>
      <c r="G9" s="365">
        <f t="shared" si="2"/>
        <v>1</v>
      </c>
      <c r="H9" s="380">
        <f t="shared" si="0"/>
        <v>43120</v>
      </c>
      <c r="I9" s="110">
        <f t="shared" si="1"/>
        <v>43120</v>
      </c>
      <c r="J9" s="94"/>
      <c r="L9" s="112">
        <v>40000</v>
      </c>
      <c r="M9" s="101">
        <v>40000</v>
      </c>
      <c r="N9" s="101">
        <v>40000</v>
      </c>
      <c r="O9" s="101">
        <v>43120</v>
      </c>
      <c r="P9" s="346"/>
    </row>
    <row r="10" spans="1:18" ht="24" customHeight="1">
      <c r="A10" s="545"/>
      <c r="B10" s="545"/>
      <c r="C10" s="1" t="s">
        <v>55</v>
      </c>
      <c r="D10" s="545"/>
      <c r="E10" s="545"/>
      <c r="F10" s="545"/>
      <c r="G10" s="365">
        <f t="shared" si="2"/>
        <v>1</v>
      </c>
      <c r="H10" s="380">
        <f t="shared" si="0"/>
        <v>320000</v>
      </c>
      <c r="I10" s="110">
        <f t="shared" si="1"/>
        <v>320000</v>
      </c>
      <c r="J10" s="94"/>
      <c r="L10" s="112">
        <v>320000</v>
      </c>
      <c r="M10" s="101">
        <v>315000</v>
      </c>
      <c r="N10" s="101">
        <v>260000</v>
      </c>
      <c r="O10" s="101">
        <v>187200</v>
      </c>
      <c r="P10" s="346"/>
    </row>
    <row r="11" spans="1:18" ht="24" customHeight="1">
      <c r="A11" s="545"/>
      <c r="B11" s="545"/>
      <c r="C11" s="1" t="s">
        <v>56</v>
      </c>
      <c r="D11" s="545"/>
      <c r="E11" s="545"/>
      <c r="F11" s="545"/>
      <c r="G11" s="365">
        <f t="shared" si="2"/>
        <v>1</v>
      </c>
      <c r="H11" s="380">
        <f t="shared" si="0"/>
        <v>145000</v>
      </c>
      <c r="I11" s="110">
        <f t="shared" si="1"/>
        <v>145000</v>
      </c>
      <c r="J11" s="94"/>
      <c r="L11" s="112">
        <v>145000</v>
      </c>
      <c r="M11" s="101">
        <v>142000</v>
      </c>
      <c r="N11" s="101">
        <v>140000</v>
      </c>
      <c r="O11" s="101">
        <v>61440</v>
      </c>
      <c r="P11" s="346"/>
    </row>
    <row r="12" spans="1:18" ht="24" customHeight="1">
      <c r="A12" s="546"/>
      <c r="B12" s="546"/>
      <c r="C12" s="5" t="s">
        <v>57</v>
      </c>
      <c r="D12" s="546"/>
      <c r="E12" s="546"/>
      <c r="F12" s="546"/>
      <c r="G12" s="366">
        <f t="shared" si="2"/>
        <v>1</v>
      </c>
      <c r="H12" s="350">
        <f t="shared" si="0"/>
        <v>145000</v>
      </c>
      <c r="I12" s="111">
        <f t="shared" si="1"/>
        <v>145000</v>
      </c>
      <c r="J12" s="95"/>
      <c r="L12" s="112">
        <v>145000</v>
      </c>
      <c r="M12" s="101">
        <v>142000</v>
      </c>
      <c r="N12" s="101">
        <v>140000</v>
      </c>
      <c r="O12" s="101">
        <v>61440</v>
      </c>
      <c r="P12" s="346"/>
    </row>
    <row r="13" spans="1:18" ht="24" customHeight="1">
      <c r="A13" s="572" t="s">
        <v>58</v>
      </c>
      <c r="B13" s="576"/>
      <c r="C13" s="573"/>
      <c r="D13" s="385"/>
      <c r="E13" s="89"/>
      <c r="F13" s="89"/>
      <c r="G13" s="89"/>
      <c r="H13" s="89"/>
      <c r="I13" s="111">
        <f>SUM(I4:I12)</f>
        <v>960520</v>
      </c>
      <c r="J13" s="95"/>
      <c r="L13" s="112"/>
      <c r="M13" s="101"/>
      <c r="N13" s="101"/>
      <c r="O13" s="101"/>
    </row>
    <row r="14" spans="1:18" ht="24" customHeight="1">
      <c r="A14" s="545" t="s">
        <v>587</v>
      </c>
      <c r="B14" s="545" t="s">
        <v>13</v>
      </c>
      <c r="C14" s="1" t="s">
        <v>52</v>
      </c>
      <c r="D14" s="544" t="s">
        <v>70</v>
      </c>
      <c r="E14" s="544">
        <f>+수량입력!D28</f>
        <v>1</v>
      </c>
      <c r="F14" s="544">
        <v>1</v>
      </c>
      <c r="G14" s="452">
        <f>+E14*F14</f>
        <v>1</v>
      </c>
      <c r="H14" s="393">
        <f>MAX($L14,$M14,$N14,$O14)</f>
        <v>32000</v>
      </c>
      <c r="I14" s="109">
        <f t="shared" ref="I14:I20" si="3">+G14*H14</f>
        <v>32000</v>
      </c>
      <c r="J14" s="371"/>
      <c r="L14" s="112">
        <v>32000</v>
      </c>
      <c r="M14" s="101">
        <v>30000</v>
      </c>
      <c r="N14" s="101">
        <v>30000</v>
      </c>
      <c r="O14" s="101">
        <v>21840</v>
      </c>
      <c r="Q14"/>
      <c r="R14"/>
    </row>
    <row r="15" spans="1:18" ht="24" customHeight="1">
      <c r="A15" s="545"/>
      <c r="B15" s="545"/>
      <c r="C15" s="1" t="s">
        <v>47</v>
      </c>
      <c r="D15" s="545"/>
      <c r="E15" s="545"/>
      <c r="F15" s="545"/>
      <c r="G15" s="373">
        <f>+G14</f>
        <v>1</v>
      </c>
      <c r="H15" s="394">
        <f t="shared" ref="H15:H20" si="4">MAX($L15,$M15,$N15,$O15)</f>
        <v>40000</v>
      </c>
      <c r="I15" s="110">
        <f t="shared" si="3"/>
        <v>40000</v>
      </c>
      <c r="J15" s="362"/>
      <c r="L15" s="112">
        <v>40000</v>
      </c>
      <c r="M15" s="101">
        <v>38000</v>
      </c>
      <c r="N15" s="101">
        <v>38000</v>
      </c>
      <c r="O15" s="101">
        <v>31200</v>
      </c>
      <c r="Q15"/>
      <c r="R15"/>
    </row>
    <row r="16" spans="1:18" ht="24" customHeight="1">
      <c r="A16" s="545"/>
      <c r="B16" s="545"/>
      <c r="C16" s="1" t="s">
        <v>71</v>
      </c>
      <c r="D16" s="545"/>
      <c r="E16" s="545"/>
      <c r="F16" s="545"/>
      <c r="G16" s="373">
        <f t="shared" ref="G16:G20" si="5">+G15</f>
        <v>1</v>
      </c>
      <c r="H16" s="394">
        <f t="shared" si="4"/>
        <v>56240</v>
      </c>
      <c r="I16" s="110">
        <f t="shared" si="3"/>
        <v>56240</v>
      </c>
      <c r="J16" s="362"/>
      <c r="L16" s="112">
        <v>42000</v>
      </c>
      <c r="M16" s="101">
        <v>44000</v>
      </c>
      <c r="N16" s="101">
        <v>42000</v>
      </c>
      <c r="O16" s="101">
        <v>56240</v>
      </c>
      <c r="Q16"/>
      <c r="R16"/>
    </row>
    <row r="17" spans="1:18" ht="24" customHeight="1">
      <c r="A17" s="545"/>
      <c r="B17" s="545"/>
      <c r="C17" s="1" t="s">
        <v>55</v>
      </c>
      <c r="D17" s="545"/>
      <c r="E17" s="545"/>
      <c r="F17" s="545"/>
      <c r="G17" s="373">
        <f t="shared" si="5"/>
        <v>1</v>
      </c>
      <c r="H17" s="394">
        <f t="shared" si="4"/>
        <v>320000</v>
      </c>
      <c r="I17" s="110">
        <f t="shared" si="3"/>
        <v>320000</v>
      </c>
      <c r="J17" s="362"/>
      <c r="L17" s="112">
        <v>320000</v>
      </c>
      <c r="M17" s="101">
        <v>315000</v>
      </c>
      <c r="N17" s="101">
        <v>260000</v>
      </c>
      <c r="O17" s="101">
        <v>187200</v>
      </c>
      <c r="Q17"/>
      <c r="R17"/>
    </row>
    <row r="18" spans="1:18" ht="24" customHeight="1">
      <c r="A18" s="545"/>
      <c r="B18" s="545"/>
      <c r="C18" s="1" t="s">
        <v>72</v>
      </c>
      <c r="D18" s="545"/>
      <c r="E18" s="545"/>
      <c r="F18" s="545"/>
      <c r="G18" s="373">
        <f t="shared" si="5"/>
        <v>1</v>
      </c>
      <c r="H18" s="394">
        <f t="shared" si="4"/>
        <v>145000</v>
      </c>
      <c r="I18" s="110">
        <f t="shared" si="3"/>
        <v>145000</v>
      </c>
      <c r="J18" s="362"/>
      <c r="L18" s="112">
        <v>145000</v>
      </c>
      <c r="M18" s="101">
        <v>142000</v>
      </c>
      <c r="N18" s="101">
        <v>140000</v>
      </c>
      <c r="O18" s="101">
        <v>61440</v>
      </c>
      <c r="Q18"/>
      <c r="R18"/>
    </row>
    <row r="19" spans="1:18" ht="24" customHeight="1">
      <c r="A19" s="545"/>
      <c r="B19" s="545"/>
      <c r="C19" s="1" t="s">
        <v>48</v>
      </c>
      <c r="D19" s="545"/>
      <c r="E19" s="545"/>
      <c r="F19" s="545"/>
      <c r="G19" s="373">
        <f t="shared" si="5"/>
        <v>1</v>
      </c>
      <c r="H19" s="394">
        <f t="shared" si="4"/>
        <v>180000</v>
      </c>
      <c r="I19" s="110">
        <f t="shared" si="3"/>
        <v>180000</v>
      </c>
      <c r="J19" s="362"/>
      <c r="L19" s="112">
        <v>165000</v>
      </c>
      <c r="M19" s="101">
        <v>160000</v>
      </c>
      <c r="N19" s="101">
        <v>180000</v>
      </c>
      <c r="O19" s="101">
        <v>51040</v>
      </c>
      <c r="Q19"/>
      <c r="R19"/>
    </row>
    <row r="20" spans="1:18" ht="24" customHeight="1">
      <c r="A20" s="546"/>
      <c r="B20" s="545"/>
      <c r="C20" s="1" t="s">
        <v>63</v>
      </c>
      <c r="D20" s="546"/>
      <c r="E20" s="546"/>
      <c r="F20" s="546"/>
      <c r="G20" s="373">
        <f t="shared" si="5"/>
        <v>1</v>
      </c>
      <c r="H20" s="395">
        <f t="shared" si="4"/>
        <v>15400</v>
      </c>
      <c r="I20" s="110">
        <f t="shared" si="3"/>
        <v>15400</v>
      </c>
      <c r="J20" s="362"/>
      <c r="L20" s="112">
        <v>11000</v>
      </c>
      <c r="M20" s="101">
        <v>10500</v>
      </c>
      <c r="N20" s="101">
        <v>10000</v>
      </c>
      <c r="O20" s="101">
        <v>15400</v>
      </c>
      <c r="Q20"/>
      <c r="R20"/>
    </row>
    <row r="21" spans="1:18" ht="24" customHeight="1">
      <c r="A21" s="572" t="s">
        <v>58</v>
      </c>
      <c r="B21" s="554"/>
      <c r="C21" s="583"/>
      <c r="D21" s="14"/>
      <c r="E21" s="10"/>
      <c r="F21" s="2"/>
      <c r="G21" s="372"/>
      <c r="H21" s="346"/>
      <c r="I21" s="101">
        <f>SUM(I14:I20)</f>
        <v>788640</v>
      </c>
      <c r="J21" s="363"/>
    </row>
    <row r="22" spans="1:18" ht="24" customHeight="1">
      <c r="A22" s="544" t="s">
        <v>59</v>
      </c>
      <c r="B22" s="544" t="s">
        <v>60</v>
      </c>
      <c r="C22" s="31" t="s">
        <v>61</v>
      </c>
      <c r="D22" s="544" t="s">
        <v>62</v>
      </c>
      <c r="E22" s="369">
        <f>+수량입력!D29</f>
        <v>19000</v>
      </c>
      <c r="F22" s="364">
        <v>2000</v>
      </c>
      <c r="G22" s="37">
        <f>+E22/F22</f>
        <v>9.5</v>
      </c>
      <c r="H22" s="393">
        <f t="shared" si="0"/>
        <v>97000</v>
      </c>
      <c r="I22" s="109">
        <f t="shared" ref="I22:I23" si="6">+G22*H22</f>
        <v>921500</v>
      </c>
      <c r="J22" s="93"/>
      <c r="L22" s="112">
        <v>97000</v>
      </c>
      <c r="M22" s="101">
        <v>95000</v>
      </c>
      <c r="N22" s="101">
        <v>97000</v>
      </c>
      <c r="O22" s="101">
        <v>36400</v>
      </c>
    </row>
    <row r="23" spans="1:18" ht="24" customHeight="1">
      <c r="A23" s="545"/>
      <c r="B23" s="546"/>
      <c r="C23" s="26" t="s">
        <v>63</v>
      </c>
      <c r="D23" s="546"/>
      <c r="E23" s="370"/>
      <c r="F23" s="366"/>
      <c r="G23" s="38">
        <f>+G22</f>
        <v>9.5</v>
      </c>
      <c r="H23" s="395">
        <f t="shared" si="0"/>
        <v>15400</v>
      </c>
      <c r="I23" s="110">
        <f t="shared" si="6"/>
        <v>146300</v>
      </c>
      <c r="J23" s="94"/>
      <c r="L23" s="112">
        <v>11000</v>
      </c>
      <c r="M23" s="101">
        <v>10500</v>
      </c>
      <c r="N23" s="101">
        <v>10000</v>
      </c>
      <c r="O23" s="101">
        <v>15400</v>
      </c>
    </row>
    <row r="24" spans="1:18" ht="24" customHeight="1">
      <c r="A24" s="572" t="s">
        <v>58</v>
      </c>
      <c r="B24" s="556"/>
      <c r="C24" s="579"/>
      <c r="D24" s="14"/>
      <c r="E24" s="370"/>
      <c r="F24" s="366"/>
      <c r="G24" s="374"/>
      <c r="H24" s="374"/>
      <c r="I24" s="101">
        <f>SUM(I22:I23)</f>
        <v>1067800</v>
      </c>
      <c r="J24" s="93"/>
      <c r="L24" s="112"/>
      <c r="M24" s="101"/>
      <c r="N24" s="101"/>
      <c r="O24" s="101"/>
    </row>
    <row r="25" spans="1:18" ht="24" customHeight="1">
      <c r="A25" s="545" t="s">
        <v>586</v>
      </c>
      <c r="B25" s="545" t="s">
        <v>64</v>
      </c>
      <c r="C25" s="25" t="s">
        <v>65</v>
      </c>
      <c r="D25" s="544" t="s">
        <v>66</v>
      </c>
      <c r="E25" s="88">
        <f>+수량입력!D30</f>
        <v>11000</v>
      </c>
      <c r="F25" s="364">
        <v>1000</v>
      </c>
      <c r="G25" s="37">
        <f>+E25/F25</f>
        <v>11</v>
      </c>
      <c r="H25" s="393">
        <f t="shared" si="0"/>
        <v>250000</v>
      </c>
      <c r="I25" s="109">
        <f t="shared" ref="I25:I27" si="7">+G25*H25</f>
        <v>2750000</v>
      </c>
      <c r="J25" s="561" t="s">
        <v>172</v>
      </c>
      <c r="L25" s="112">
        <v>250000</v>
      </c>
      <c r="M25" s="101">
        <v>250000</v>
      </c>
      <c r="N25" s="101">
        <v>250000</v>
      </c>
      <c r="O25" s="101">
        <v>156000</v>
      </c>
    </row>
    <row r="26" spans="1:18" ht="24" customHeight="1">
      <c r="A26" s="545"/>
      <c r="B26" s="545"/>
      <c r="C26" s="25" t="s">
        <v>67</v>
      </c>
      <c r="D26" s="545"/>
      <c r="E26" s="85"/>
      <c r="F26" s="365"/>
      <c r="G26" s="39">
        <f>+G25</f>
        <v>11</v>
      </c>
      <c r="H26" s="394">
        <f t="shared" si="0"/>
        <v>15400</v>
      </c>
      <c r="I26" s="110">
        <f t="shared" si="7"/>
        <v>169400</v>
      </c>
      <c r="J26" s="586"/>
      <c r="L26" s="112">
        <v>11000</v>
      </c>
      <c r="M26" s="101">
        <v>10500</v>
      </c>
      <c r="N26" s="101">
        <v>10000</v>
      </c>
      <c r="O26" s="101">
        <v>15400</v>
      </c>
    </row>
    <row r="27" spans="1:18" ht="24" customHeight="1">
      <c r="A27" s="545"/>
      <c r="B27" s="546"/>
      <c r="C27" s="25" t="s">
        <v>68</v>
      </c>
      <c r="D27" s="87" t="s">
        <v>69</v>
      </c>
      <c r="E27" s="89">
        <f>+수량입력!D32*수량입력!D33</f>
        <v>12</v>
      </c>
      <c r="F27" s="366">
        <v>1</v>
      </c>
      <c r="G27" s="38">
        <f>+E27*F27</f>
        <v>12</v>
      </c>
      <c r="H27" s="395">
        <f t="shared" si="0"/>
        <v>150000</v>
      </c>
      <c r="I27" s="111">
        <f t="shared" si="7"/>
        <v>1800000</v>
      </c>
      <c r="J27" s="587"/>
      <c r="L27" s="112">
        <v>150000</v>
      </c>
      <c r="M27" s="101">
        <v>150000</v>
      </c>
      <c r="N27" s="101">
        <v>150000</v>
      </c>
      <c r="O27" s="101" t="s">
        <v>495</v>
      </c>
    </row>
    <row r="28" spans="1:18" ht="24" customHeight="1">
      <c r="A28" s="572" t="s">
        <v>58</v>
      </c>
      <c r="B28" s="576"/>
      <c r="C28" s="573"/>
      <c r="D28" s="79"/>
      <c r="E28" s="89"/>
      <c r="F28" s="89"/>
      <c r="G28" s="115"/>
      <c r="H28" s="115"/>
      <c r="I28" s="111">
        <f>SUM(I25:I27)</f>
        <v>4719400</v>
      </c>
      <c r="J28" s="6"/>
      <c r="L28" s="112"/>
      <c r="M28" s="101"/>
      <c r="N28" s="101"/>
      <c r="O28" s="101"/>
    </row>
  </sheetData>
  <mergeCells count="23">
    <mergeCell ref="A3:C3"/>
    <mergeCell ref="A1:C1"/>
    <mergeCell ref="A4:A12"/>
    <mergeCell ref="B4:B12"/>
    <mergeCell ref="D4:D12"/>
    <mergeCell ref="J25:J27"/>
    <mergeCell ref="D25:D26"/>
    <mergeCell ref="D22:D23"/>
    <mergeCell ref="A22:A23"/>
    <mergeCell ref="A25:A27"/>
    <mergeCell ref="E4:E12"/>
    <mergeCell ref="F4:F12"/>
    <mergeCell ref="F14:F20"/>
    <mergeCell ref="A13:C13"/>
    <mergeCell ref="A28:C28"/>
    <mergeCell ref="B25:B27"/>
    <mergeCell ref="B22:B23"/>
    <mergeCell ref="A24:C24"/>
    <mergeCell ref="E14:E20"/>
    <mergeCell ref="D14:D20"/>
    <mergeCell ref="A14:A20"/>
    <mergeCell ref="B14:B20"/>
    <mergeCell ref="A21:C2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25" workbookViewId="0">
      <selection activeCell="E57" sqref="E57"/>
    </sheetView>
  </sheetViews>
  <sheetFormatPr defaultColWidth="17.25" defaultRowHeight="24" customHeight="1"/>
  <cols>
    <col min="1" max="1" width="15" customWidth="1"/>
    <col min="2" max="2" width="14" customWidth="1"/>
    <col min="4" max="4" width="20.25" customWidth="1"/>
    <col min="5" max="5" width="12.625" customWidth="1"/>
    <col min="6" max="6" width="12.5" customWidth="1"/>
    <col min="7" max="7" width="12" customWidth="1"/>
    <col min="8" max="8" width="13.625" customWidth="1"/>
    <col min="9" max="9" width="17.5" style="9" customWidth="1"/>
  </cols>
  <sheetData>
    <row r="1" spans="1:15" ht="24" customHeight="1">
      <c r="B1" s="608" t="s">
        <v>483</v>
      </c>
      <c r="C1" s="608"/>
      <c r="D1" s="608"/>
      <c r="E1" s="1"/>
      <c r="F1" s="55"/>
      <c r="G1" s="55"/>
      <c r="H1" s="55"/>
      <c r="I1" s="15"/>
    </row>
    <row r="2" spans="1:15" ht="24" customHeight="1">
      <c r="B2" s="608" t="s">
        <v>573</v>
      </c>
      <c r="C2" s="608"/>
      <c r="D2" s="54"/>
      <c r="E2" s="1"/>
      <c r="F2" s="55"/>
      <c r="G2" s="55"/>
      <c r="H2" s="55"/>
    </row>
    <row r="3" spans="1:15" ht="24" customHeight="1">
      <c r="A3" s="188" t="s">
        <v>552</v>
      </c>
      <c r="B3" s="182" t="s">
        <v>161</v>
      </c>
      <c r="C3" s="181" t="s">
        <v>160</v>
      </c>
      <c r="D3" s="181" t="s">
        <v>159</v>
      </c>
      <c r="E3" s="181" t="s">
        <v>153</v>
      </c>
      <c r="F3" s="186" t="s">
        <v>149</v>
      </c>
      <c r="G3" s="183" t="s">
        <v>40</v>
      </c>
      <c r="H3" s="77" t="s">
        <v>156</v>
      </c>
      <c r="I3" s="53" t="s">
        <v>157</v>
      </c>
      <c r="J3" s="181" t="s">
        <v>5</v>
      </c>
      <c r="L3" s="101" t="s">
        <v>437</v>
      </c>
      <c r="M3" s="101" t="s">
        <v>438</v>
      </c>
      <c r="N3" s="101" t="s">
        <v>439</v>
      </c>
      <c r="O3" s="78" t="s">
        <v>494</v>
      </c>
    </row>
    <row r="4" spans="1:15" ht="24" customHeight="1">
      <c r="A4" s="595" t="s">
        <v>173</v>
      </c>
      <c r="B4" s="596"/>
      <c r="C4" s="596"/>
      <c r="D4" s="596"/>
      <c r="E4" s="36"/>
      <c r="F4" s="92"/>
      <c r="G4" s="92"/>
      <c r="H4" s="92"/>
      <c r="I4" s="116">
        <f>+I21+I40+I50+I60+I69+I76+I82</f>
        <v>98064146.666666672</v>
      </c>
      <c r="J4" s="21"/>
      <c r="L4" s="112"/>
      <c r="M4" s="112"/>
      <c r="N4" s="112"/>
      <c r="O4" s="101"/>
    </row>
    <row r="5" spans="1:15" ht="24" customHeight="1">
      <c r="A5" s="545" t="s">
        <v>553</v>
      </c>
      <c r="B5" s="574" t="s">
        <v>91</v>
      </c>
      <c r="C5" s="31" t="s">
        <v>92</v>
      </c>
      <c r="D5" s="550" t="s">
        <v>601</v>
      </c>
      <c r="E5" s="122">
        <f>+수량입력!C42+수량입력!E42+수량입력!C48+수량입력!E48</f>
        <v>17</v>
      </c>
      <c r="F5" s="91">
        <v>5</v>
      </c>
      <c r="G5" s="72">
        <f>+E5*F5</f>
        <v>85</v>
      </c>
      <c r="H5" s="346">
        <f>MAX($L5,$M5,$N5,$O5)</f>
        <v>55000</v>
      </c>
      <c r="I5" s="109">
        <f>+G5*H5</f>
        <v>4675000</v>
      </c>
      <c r="J5" s="561" t="s">
        <v>162</v>
      </c>
      <c r="L5" s="112">
        <v>55000</v>
      </c>
      <c r="M5" s="112">
        <v>50000</v>
      </c>
      <c r="N5" s="112">
        <v>50000</v>
      </c>
      <c r="O5" s="101">
        <v>23400</v>
      </c>
    </row>
    <row r="6" spans="1:15" ht="24" customHeight="1">
      <c r="A6" s="545"/>
      <c r="B6" s="557"/>
      <c r="C6" s="25" t="s">
        <v>93</v>
      </c>
      <c r="D6" s="545"/>
      <c r="E6" s="86"/>
      <c r="F6" s="86"/>
      <c r="G6" s="73">
        <f>+G5</f>
        <v>85</v>
      </c>
      <c r="H6" s="346">
        <f t="shared" ref="H6:H20" si="0">MAX($L6,$M6,$N6,$O6)</f>
        <v>55000</v>
      </c>
      <c r="I6" s="110">
        <f t="shared" ref="I6:I16" si="1">+G6*H6</f>
        <v>4675000</v>
      </c>
      <c r="J6" s="562"/>
      <c r="L6" s="112">
        <v>55000</v>
      </c>
      <c r="M6" s="112">
        <v>50000</v>
      </c>
      <c r="N6" s="112">
        <v>50000</v>
      </c>
      <c r="O6" s="101">
        <v>23400</v>
      </c>
    </row>
    <row r="7" spans="1:15" ht="24" customHeight="1">
      <c r="A7" s="545"/>
      <c r="B7" s="557"/>
      <c r="C7" s="25" t="s">
        <v>94</v>
      </c>
      <c r="D7" s="545"/>
      <c r="E7" s="86"/>
      <c r="F7" s="86"/>
      <c r="G7" s="73">
        <f t="shared" ref="G7:G10" si="2">+G6</f>
        <v>85</v>
      </c>
      <c r="H7" s="346">
        <f t="shared" si="0"/>
        <v>35000</v>
      </c>
      <c r="I7" s="110">
        <f t="shared" si="1"/>
        <v>2975000</v>
      </c>
      <c r="J7" s="562"/>
      <c r="L7" s="112">
        <v>35000</v>
      </c>
      <c r="M7" s="112">
        <v>33000</v>
      </c>
      <c r="N7" s="112">
        <v>30000</v>
      </c>
      <c r="O7" s="101">
        <v>31200</v>
      </c>
    </row>
    <row r="8" spans="1:15" ht="24" customHeight="1">
      <c r="A8" s="545"/>
      <c r="B8" s="557"/>
      <c r="C8" s="25" t="s">
        <v>95</v>
      </c>
      <c r="D8" s="545"/>
      <c r="E8" s="96"/>
      <c r="F8" s="96"/>
      <c r="G8" s="73">
        <f t="shared" si="2"/>
        <v>85</v>
      </c>
      <c r="H8" s="346">
        <f t="shared" si="0"/>
        <v>25000</v>
      </c>
      <c r="I8" s="110">
        <f t="shared" si="1"/>
        <v>2125000</v>
      </c>
      <c r="J8" s="562"/>
      <c r="L8" s="112">
        <v>25000</v>
      </c>
      <c r="M8" s="112">
        <v>25000</v>
      </c>
      <c r="N8" s="112">
        <v>22000</v>
      </c>
      <c r="O8" s="101">
        <v>15600</v>
      </c>
    </row>
    <row r="9" spans="1:15" ht="24" customHeight="1">
      <c r="A9" s="545"/>
      <c r="B9" s="557"/>
      <c r="C9" s="42" t="s">
        <v>96</v>
      </c>
      <c r="D9" s="545"/>
      <c r="E9" s="96"/>
      <c r="F9" s="96"/>
      <c r="G9" s="73">
        <f t="shared" si="2"/>
        <v>85</v>
      </c>
      <c r="H9" s="346">
        <f t="shared" si="0"/>
        <v>22000</v>
      </c>
      <c r="I9" s="110">
        <f t="shared" si="1"/>
        <v>1870000</v>
      </c>
      <c r="J9" s="562"/>
      <c r="L9" s="112">
        <v>22000</v>
      </c>
      <c r="M9" s="112">
        <v>21000</v>
      </c>
      <c r="N9" s="112">
        <v>20000</v>
      </c>
      <c r="O9" s="101">
        <v>11440</v>
      </c>
    </row>
    <row r="10" spans="1:15" ht="24" customHeight="1">
      <c r="A10" s="545"/>
      <c r="B10" s="575"/>
      <c r="C10" s="34" t="s">
        <v>147</v>
      </c>
      <c r="D10" s="546"/>
      <c r="E10" s="97"/>
      <c r="F10" s="97"/>
      <c r="G10" s="73">
        <f t="shared" si="2"/>
        <v>85</v>
      </c>
      <c r="H10" s="346">
        <f t="shared" si="0"/>
        <v>150000</v>
      </c>
      <c r="I10" s="111">
        <f t="shared" si="1"/>
        <v>12750000</v>
      </c>
      <c r="J10" s="579"/>
      <c r="L10" s="112">
        <v>150000</v>
      </c>
      <c r="M10" s="112">
        <v>150000</v>
      </c>
      <c r="N10" s="112">
        <v>140000</v>
      </c>
      <c r="O10" s="101">
        <v>46800</v>
      </c>
    </row>
    <row r="11" spans="1:15" ht="24" customHeight="1">
      <c r="A11" s="545"/>
      <c r="B11" s="544" t="s">
        <v>97</v>
      </c>
      <c r="C11" s="31" t="s">
        <v>98</v>
      </c>
      <c r="D11" s="550" t="s">
        <v>163</v>
      </c>
      <c r="E11" s="123">
        <f>+IF(E5&gt;0.1,1,0)</f>
        <v>1</v>
      </c>
      <c r="F11" s="91">
        <v>1</v>
      </c>
      <c r="G11" s="11">
        <f>+E11*F11</f>
        <v>1</v>
      </c>
      <c r="H11" s="346">
        <f t="shared" si="0"/>
        <v>32000</v>
      </c>
      <c r="I11" s="109">
        <f t="shared" si="1"/>
        <v>32000</v>
      </c>
      <c r="J11" s="14"/>
      <c r="L11" s="112">
        <v>32000</v>
      </c>
      <c r="M11" s="112">
        <v>30000</v>
      </c>
      <c r="N11" s="112">
        <v>30000</v>
      </c>
      <c r="O11" s="101">
        <v>21840</v>
      </c>
    </row>
    <row r="12" spans="1:15" ht="24" customHeight="1">
      <c r="A12" s="545"/>
      <c r="B12" s="545"/>
      <c r="C12" s="25" t="s">
        <v>99</v>
      </c>
      <c r="D12" s="545"/>
      <c r="E12" s="25"/>
      <c r="F12" s="86"/>
      <c r="G12" s="56">
        <f>+$G$11</f>
        <v>1</v>
      </c>
      <c r="H12" s="346">
        <f t="shared" si="0"/>
        <v>40000</v>
      </c>
      <c r="I12" s="110">
        <f t="shared" si="1"/>
        <v>40000</v>
      </c>
      <c r="J12" s="14"/>
      <c r="L12" s="112">
        <v>40000</v>
      </c>
      <c r="M12" s="112">
        <v>38000</v>
      </c>
      <c r="N12" s="112">
        <v>38000</v>
      </c>
      <c r="O12" s="101">
        <v>31200</v>
      </c>
    </row>
    <row r="13" spans="1:15" ht="24" customHeight="1">
      <c r="A13" s="545"/>
      <c r="B13" s="545"/>
      <c r="C13" s="25" t="s">
        <v>100</v>
      </c>
      <c r="D13" s="545"/>
      <c r="E13" s="25"/>
      <c r="F13" s="86"/>
      <c r="G13" s="56">
        <f t="shared" ref="G13:G16" si="3">+$G$11</f>
        <v>1</v>
      </c>
      <c r="H13" s="346">
        <f t="shared" si="0"/>
        <v>56240</v>
      </c>
      <c r="I13" s="110">
        <f t="shared" si="1"/>
        <v>56240</v>
      </c>
      <c r="J13" s="14"/>
      <c r="L13" s="112">
        <v>42000</v>
      </c>
      <c r="M13" s="112">
        <v>44000</v>
      </c>
      <c r="N13" s="112">
        <v>42000</v>
      </c>
      <c r="O13" s="101">
        <v>56240</v>
      </c>
    </row>
    <row r="14" spans="1:15" ht="24" customHeight="1">
      <c r="A14" s="545"/>
      <c r="B14" s="545"/>
      <c r="C14" s="25" t="s">
        <v>81</v>
      </c>
      <c r="D14" s="545"/>
      <c r="E14" s="86"/>
      <c r="F14" s="86"/>
      <c r="G14" s="56">
        <f t="shared" si="3"/>
        <v>1</v>
      </c>
      <c r="H14" s="346">
        <f t="shared" si="0"/>
        <v>320000</v>
      </c>
      <c r="I14" s="110">
        <f t="shared" si="1"/>
        <v>320000</v>
      </c>
      <c r="J14" s="14"/>
      <c r="L14" s="112">
        <v>320000</v>
      </c>
      <c r="M14" s="112">
        <v>315000</v>
      </c>
      <c r="N14" s="112">
        <v>260000</v>
      </c>
      <c r="O14" s="101">
        <v>187200</v>
      </c>
    </row>
    <row r="15" spans="1:15" ht="24" customHeight="1">
      <c r="A15" s="545"/>
      <c r="B15" s="545"/>
      <c r="C15" s="25" t="s">
        <v>82</v>
      </c>
      <c r="D15" s="545"/>
      <c r="E15" s="86"/>
      <c r="F15" s="86"/>
      <c r="G15" s="56">
        <f t="shared" si="3"/>
        <v>1</v>
      </c>
      <c r="H15" s="346">
        <f t="shared" si="0"/>
        <v>145000</v>
      </c>
      <c r="I15" s="110">
        <f t="shared" si="1"/>
        <v>145000</v>
      </c>
      <c r="J15" s="14"/>
      <c r="L15" s="112">
        <v>145000</v>
      </c>
      <c r="M15" s="112">
        <v>142000</v>
      </c>
      <c r="N15" s="112">
        <v>140000</v>
      </c>
      <c r="O15" s="101">
        <v>61440</v>
      </c>
    </row>
    <row r="16" spans="1:15" ht="24" customHeight="1">
      <c r="A16" s="545"/>
      <c r="B16" s="546"/>
      <c r="C16" s="26" t="s">
        <v>83</v>
      </c>
      <c r="D16" s="26"/>
      <c r="E16" s="87"/>
      <c r="F16" s="87"/>
      <c r="G16" s="46">
        <f t="shared" si="3"/>
        <v>1</v>
      </c>
      <c r="H16" s="346">
        <f t="shared" si="0"/>
        <v>180000</v>
      </c>
      <c r="I16" s="111">
        <f t="shared" si="1"/>
        <v>180000</v>
      </c>
      <c r="J16" s="14"/>
      <c r="L16" s="112">
        <v>165000</v>
      </c>
      <c r="M16" s="112">
        <v>160000</v>
      </c>
      <c r="N16" s="112">
        <v>180000</v>
      </c>
      <c r="O16" s="101">
        <v>51040</v>
      </c>
    </row>
    <row r="17" spans="1:15" ht="24" customHeight="1">
      <c r="A17" s="545"/>
      <c r="B17" s="544" t="s">
        <v>101</v>
      </c>
      <c r="C17" s="31" t="s">
        <v>84</v>
      </c>
      <c r="D17" s="544" t="s">
        <v>168</v>
      </c>
      <c r="E17" s="122">
        <f>+수량입력!G42+수량입력!G48</f>
        <v>68</v>
      </c>
      <c r="F17" s="91">
        <v>0.6</v>
      </c>
      <c r="G17" s="119">
        <f>+E17/F17</f>
        <v>113.33333333333334</v>
      </c>
      <c r="H17" s="346">
        <f t="shared" si="0"/>
        <v>97000</v>
      </c>
      <c r="I17" s="109">
        <f>+G17*H17</f>
        <v>10993333.333333334</v>
      </c>
      <c r="J17" s="561" t="s">
        <v>166</v>
      </c>
      <c r="L17" s="112">
        <v>97000</v>
      </c>
      <c r="M17" s="112">
        <v>95000</v>
      </c>
      <c r="N17" s="112">
        <v>97000</v>
      </c>
      <c r="O17" s="101">
        <v>36400</v>
      </c>
    </row>
    <row r="18" spans="1:15" ht="24" customHeight="1">
      <c r="A18" s="545"/>
      <c r="B18" s="545"/>
      <c r="C18" s="25" t="s">
        <v>63</v>
      </c>
      <c r="D18" s="546"/>
      <c r="E18" s="87"/>
      <c r="F18" s="87"/>
      <c r="G18" s="167">
        <f>+$G$17</f>
        <v>113.33333333333334</v>
      </c>
      <c r="H18" s="346">
        <f t="shared" si="0"/>
        <v>15400</v>
      </c>
      <c r="I18" s="111">
        <f>+G18*H18</f>
        <v>1745333.3333333335</v>
      </c>
      <c r="J18" s="579"/>
      <c r="L18" s="112">
        <v>11000</v>
      </c>
      <c r="M18" s="112">
        <v>10500</v>
      </c>
      <c r="N18" s="112">
        <v>10000</v>
      </c>
      <c r="O18" s="101">
        <v>15400</v>
      </c>
    </row>
    <row r="19" spans="1:15" ht="24" customHeight="1">
      <c r="A19" s="545"/>
      <c r="B19" s="544" t="s">
        <v>181</v>
      </c>
      <c r="C19" s="3" t="s">
        <v>180</v>
      </c>
      <c r="D19" s="139" t="s">
        <v>182</v>
      </c>
      <c r="E19" s="141">
        <f>+수량입력!C42</f>
        <v>7</v>
      </c>
      <c r="F19" s="141">
        <v>1</v>
      </c>
      <c r="G19" s="81">
        <f>+E19*F19</f>
        <v>7</v>
      </c>
      <c r="H19" s="346">
        <f t="shared" si="0"/>
        <v>250000</v>
      </c>
      <c r="I19" s="111">
        <f t="shared" ref="I19:I20" si="4">+G19*H19</f>
        <v>1750000</v>
      </c>
      <c r="J19" s="144"/>
      <c r="L19" s="112">
        <v>250000</v>
      </c>
      <c r="M19" s="112">
        <v>250000</v>
      </c>
      <c r="N19" s="112">
        <v>250000</v>
      </c>
      <c r="O19" s="101">
        <v>156000</v>
      </c>
    </row>
    <row r="20" spans="1:15" ht="24" customHeight="1">
      <c r="A20" s="545"/>
      <c r="B20" s="545"/>
      <c r="C20" s="4" t="s">
        <v>179</v>
      </c>
      <c r="D20" s="139" t="s">
        <v>182</v>
      </c>
      <c r="E20" s="131">
        <f>+수량입력!C48</f>
        <v>4</v>
      </c>
      <c r="F20" s="131">
        <v>1</v>
      </c>
      <c r="G20" s="81">
        <f>+E20*F20</f>
        <v>4</v>
      </c>
      <c r="H20" s="346">
        <f t="shared" si="0"/>
        <v>728000</v>
      </c>
      <c r="I20" s="111">
        <f t="shared" si="4"/>
        <v>2912000</v>
      </c>
      <c r="J20" s="144"/>
      <c r="L20" s="112">
        <v>350000</v>
      </c>
      <c r="M20" s="112">
        <v>350000</v>
      </c>
      <c r="N20" s="112">
        <v>350000</v>
      </c>
      <c r="O20" s="101">
        <v>728000</v>
      </c>
    </row>
    <row r="21" spans="1:15" ht="24" customHeight="1">
      <c r="A21" s="592" t="s">
        <v>158</v>
      </c>
      <c r="B21" s="593"/>
      <c r="C21" s="594"/>
      <c r="D21" s="150"/>
      <c r="E21" s="92"/>
      <c r="F21" s="92"/>
      <c r="G21" s="120"/>
      <c r="H21" s="121"/>
      <c r="I21" s="117">
        <f>SUM(I5:I20)</f>
        <v>47243906.666666672</v>
      </c>
      <c r="J21" s="79"/>
      <c r="O21" s="101"/>
    </row>
    <row r="22" spans="1:15" ht="24" customHeight="1">
      <c r="B22" s="607" t="s">
        <v>574</v>
      </c>
      <c r="C22" s="607"/>
      <c r="E22" s="30"/>
      <c r="F22" s="30"/>
      <c r="G22" s="30"/>
      <c r="H22" s="44"/>
      <c r="I22" s="114"/>
      <c r="O22" s="101"/>
    </row>
    <row r="23" spans="1:15" ht="24" customHeight="1">
      <c r="A23" s="188" t="s">
        <v>552</v>
      </c>
      <c r="B23" s="182" t="s">
        <v>193</v>
      </c>
      <c r="C23" s="181" t="s">
        <v>194</v>
      </c>
      <c r="D23" s="184" t="s">
        <v>195</v>
      </c>
      <c r="E23" s="181" t="s">
        <v>196</v>
      </c>
      <c r="F23" s="186" t="s">
        <v>197</v>
      </c>
      <c r="G23" s="59" t="s">
        <v>198</v>
      </c>
      <c r="H23" s="77" t="s">
        <v>49</v>
      </c>
      <c r="I23" s="53" t="s">
        <v>0</v>
      </c>
      <c r="J23" s="185" t="s">
        <v>5</v>
      </c>
      <c r="K23" s="187"/>
      <c r="O23" s="101"/>
    </row>
    <row r="24" spans="1:15" ht="24" customHeight="1">
      <c r="A24" s="544" t="s">
        <v>554</v>
      </c>
      <c r="B24" s="544" t="s">
        <v>102</v>
      </c>
      <c r="C24" s="35" t="s">
        <v>103</v>
      </c>
      <c r="D24" s="17" t="s">
        <v>182</v>
      </c>
      <c r="E24" s="141">
        <f>+수량입력!C55+수량입력!F55</f>
        <v>9</v>
      </c>
      <c r="F24" s="20">
        <v>1</v>
      </c>
      <c r="G24" s="124">
        <f>+E24*F24</f>
        <v>9</v>
      </c>
      <c r="H24" s="346">
        <f t="shared" ref="H24:H39" si="5">MAX($L24,$M24,$N24,$O24)</f>
        <v>250000</v>
      </c>
      <c r="I24" s="128">
        <f>+G24*H24</f>
        <v>2250000</v>
      </c>
      <c r="J24" s="3"/>
      <c r="L24" s="112">
        <v>250000</v>
      </c>
      <c r="M24" s="112">
        <v>250000</v>
      </c>
      <c r="N24" s="112">
        <v>250000</v>
      </c>
      <c r="O24" s="101">
        <v>156000</v>
      </c>
    </row>
    <row r="25" spans="1:15" ht="24" customHeight="1">
      <c r="A25" s="545"/>
      <c r="B25" s="546"/>
      <c r="C25" s="10" t="s">
        <v>179</v>
      </c>
      <c r="D25" s="17" t="s">
        <v>182</v>
      </c>
      <c r="E25" s="141">
        <f>+수량입력!C60</f>
        <v>5</v>
      </c>
      <c r="F25" s="133">
        <v>1</v>
      </c>
      <c r="G25" s="124">
        <f>+E25*F25</f>
        <v>5</v>
      </c>
      <c r="H25" s="346">
        <f t="shared" si="5"/>
        <v>728000</v>
      </c>
      <c r="I25" s="128">
        <f>+G25*H25</f>
        <v>3640000</v>
      </c>
      <c r="J25" s="3"/>
      <c r="L25" s="112">
        <v>350000</v>
      </c>
      <c r="M25" s="112">
        <v>350000</v>
      </c>
      <c r="N25" s="112">
        <v>350000</v>
      </c>
      <c r="O25" s="101">
        <v>728000</v>
      </c>
    </row>
    <row r="26" spans="1:15" ht="24" customHeight="1">
      <c r="A26" s="545"/>
      <c r="B26" s="606" t="s">
        <v>200</v>
      </c>
      <c r="C26" s="10" t="s">
        <v>92</v>
      </c>
      <c r="D26" s="550" t="s">
        <v>199</v>
      </c>
      <c r="E26" s="39">
        <f>+수량입력!C55+수량입력!F55+수량입력!C60+수량입력!F60</f>
        <v>19</v>
      </c>
      <c r="F26" s="130">
        <v>3</v>
      </c>
      <c r="G26" s="146">
        <f>+INT(E26*F26)</f>
        <v>57</v>
      </c>
      <c r="H26" s="346">
        <f t="shared" si="5"/>
        <v>23400</v>
      </c>
      <c r="I26" s="127">
        <f>+G26*H26</f>
        <v>1333800</v>
      </c>
      <c r="J26" s="544" t="s">
        <v>104</v>
      </c>
      <c r="L26" s="112">
        <v>15000</v>
      </c>
      <c r="M26" s="112">
        <v>14000</v>
      </c>
      <c r="N26" s="112">
        <v>13000</v>
      </c>
      <c r="O26" s="101">
        <v>23400</v>
      </c>
    </row>
    <row r="27" spans="1:15" ht="24" customHeight="1">
      <c r="A27" s="545"/>
      <c r="B27" s="557"/>
      <c r="C27" s="12" t="s">
        <v>93</v>
      </c>
      <c r="D27" s="604"/>
      <c r="E27" s="68"/>
      <c r="F27" s="86"/>
      <c r="G27" s="73">
        <f>+G26</f>
        <v>57</v>
      </c>
      <c r="H27" s="346">
        <f t="shared" si="5"/>
        <v>23400</v>
      </c>
      <c r="I27" s="127">
        <f>+G27*H27</f>
        <v>1333800</v>
      </c>
      <c r="J27" s="545"/>
      <c r="L27" s="112">
        <v>15000</v>
      </c>
      <c r="M27" s="112">
        <v>14000</v>
      </c>
      <c r="N27" s="112">
        <v>13000</v>
      </c>
      <c r="O27" s="101">
        <v>23400</v>
      </c>
    </row>
    <row r="28" spans="1:15" ht="24" customHeight="1">
      <c r="A28" s="545"/>
      <c r="B28" s="557"/>
      <c r="C28" s="12" t="s">
        <v>94</v>
      </c>
      <c r="D28" s="604"/>
      <c r="E28" s="68"/>
      <c r="F28" s="86"/>
      <c r="G28" s="73">
        <f t="shared" ref="G28:G31" si="6">+G27</f>
        <v>57</v>
      </c>
      <c r="H28" s="346">
        <f t="shared" si="5"/>
        <v>35000</v>
      </c>
      <c r="I28" s="127">
        <f t="shared" ref="I28:I31" si="7">+G28*H28</f>
        <v>1995000</v>
      </c>
      <c r="J28" s="545"/>
      <c r="L28" s="112">
        <v>35000</v>
      </c>
      <c r="M28" s="112">
        <v>33000</v>
      </c>
      <c r="N28" s="112">
        <v>30000</v>
      </c>
      <c r="O28" s="101">
        <v>31200</v>
      </c>
    </row>
    <row r="29" spans="1:15" ht="24" customHeight="1">
      <c r="A29" s="545"/>
      <c r="B29" s="557"/>
      <c r="C29" s="12" t="s">
        <v>95</v>
      </c>
      <c r="D29" s="604"/>
      <c r="E29" s="68"/>
      <c r="F29" s="86"/>
      <c r="G29" s="73">
        <f t="shared" si="6"/>
        <v>57</v>
      </c>
      <c r="H29" s="346">
        <f t="shared" si="5"/>
        <v>25000</v>
      </c>
      <c r="I29" s="127">
        <f t="shared" si="7"/>
        <v>1425000</v>
      </c>
      <c r="J29" s="545"/>
      <c r="L29" s="112">
        <v>25000</v>
      </c>
      <c r="M29" s="112">
        <v>25000</v>
      </c>
      <c r="N29" s="112">
        <v>22000</v>
      </c>
      <c r="O29" s="101">
        <v>15600</v>
      </c>
    </row>
    <row r="30" spans="1:15" ht="24" customHeight="1">
      <c r="A30" s="545"/>
      <c r="B30" s="557"/>
      <c r="C30" s="45" t="s">
        <v>96</v>
      </c>
      <c r="D30" s="604"/>
      <c r="E30" s="68"/>
      <c r="F30" s="86"/>
      <c r="G30" s="73">
        <f t="shared" si="6"/>
        <v>57</v>
      </c>
      <c r="H30" s="346">
        <f t="shared" si="5"/>
        <v>22000</v>
      </c>
      <c r="I30" s="127">
        <f t="shared" si="7"/>
        <v>1254000</v>
      </c>
      <c r="J30" s="545"/>
      <c r="L30" s="112">
        <v>22000</v>
      </c>
      <c r="M30" s="112">
        <v>21000</v>
      </c>
      <c r="N30" s="112">
        <v>20000</v>
      </c>
      <c r="O30" s="101">
        <v>11440</v>
      </c>
    </row>
    <row r="31" spans="1:15" ht="24" customHeight="1">
      <c r="A31" s="545"/>
      <c r="B31" s="575"/>
      <c r="C31" s="66" t="s">
        <v>147</v>
      </c>
      <c r="D31" s="605"/>
      <c r="E31" s="70"/>
      <c r="F31" s="87"/>
      <c r="G31" s="73">
        <f t="shared" si="6"/>
        <v>57</v>
      </c>
      <c r="H31" s="346">
        <f t="shared" si="5"/>
        <v>150000</v>
      </c>
      <c r="I31" s="127">
        <f t="shared" si="7"/>
        <v>8550000</v>
      </c>
      <c r="J31" s="546"/>
      <c r="L31" s="112">
        <v>150000</v>
      </c>
      <c r="M31" s="112">
        <v>150000</v>
      </c>
      <c r="N31" s="112">
        <v>140000</v>
      </c>
      <c r="O31" s="101">
        <v>46800</v>
      </c>
    </row>
    <row r="32" spans="1:15" ht="24" customHeight="1">
      <c r="A32" s="545"/>
      <c r="B32" s="550" t="s">
        <v>201</v>
      </c>
      <c r="C32" s="31" t="s">
        <v>98</v>
      </c>
      <c r="D32" s="550" t="s">
        <v>167</v>
      </c>
      <c r="E32" s="123">
        <f>+IF(E26&gt;0.1,1,0)</f>
        <v>1</v>
      </c>
      <c r="F32" s="7">
        <v>1</v>
      </c>
      <c r="G32" s="129">
        <f>+E32*F32</f>
        <v>1</v>
      </c>
      <c r="H32" s="346">
        <f t="shared" si="5"/>
        <v>32000</v>
      </c>
      <c r="I32" s="109">
        <f>+G32*H32</f>
        <v>32000</v>
      </c>
      <c r="J32" s="3"/>
      <c r="L32" s="112">
        <v>32000</v>
      </c>
      <c r="M32" s="112">
        <v>30000</v>
      </c>
      <c r="N32" s="112">
        <v>30000</v>
      </c>
      <c r="O32" s="101">
        <v>21840</v>
      </c>
    </row>
    <row r="33" spans="1:15" ht="24" customHeight="1">
      <c r="A33" s="545"/>
      <c r="B33" s="545"/>
      <c r="C33" s="25" t="s">
        <v>99</v>
      </c>
      <c r="D33" s="545"/>
      <c r="E33" s="130"/>
      <c r="F33" s="29"/>
      <c r="G33" s="130">
        <f>+$G$32</f>
        <v>1</v>
      </c>
      <c r="H33" s="346">
        <f t="shared" si="5"/>
        <v>40000</v>
      </c>
      <c r="I33" s="110">
        <f>+G33*H33</f>
        <v>40000</v>
      </c>
      <c r="J33" s="4"/>
      <c r="L33" s="112">
        <v>40000</v>
      </c>
      <c r="M33" s="112">
        <v>38000</v>
      </c>
      <c r="N33" s="112">
        <v>38000</v>
      </c>
      <c r="O33" s="101">
        <v>31200</v>
      </c>
    </row>
    <row r="34" spans="1:15" ht="24" customHeight="1">
      <c r="A34" s="545"/>
      <c r="B34" s="545"/>
      <c r="C34" s="25" t="s">
        <v>100</v>
      </c>
      <c r="D34" s="545"/>
      <c r="E34" s="130"/>
      <c r="F34" s="29"/>
      <c r="G34" s="130">
        <f t="shared" ref="G34:G37" si="8">+$G$32</f>
        <v>1</v>
      </c>
      <c r="H34" s="346">
        <f t="shared" si="5"/>
        <v>56240</v>
      </c>
      <c r="I34" s="110">
        <f t="shared" ref="I34:I39" si="9">+G34*H34</f>
        <v>56240</v>
      </c>
      <c r="J34" s="4"/>
      <c r="L34" s="112">
        <v>42000</v>
      </c>
      <c r="M34" s="112">
        <v>44000</v>
      </c>
      <c r="N34" s="112">
        <v>42000</v>
      </c>
      <c r="O34" s="101">
        <v>56240</v>
      </c>
    </row>
    <row r="35" spans="1:15" ht="24" customHeight="1">
      <c r="A35" s="545"/>
      <c r="B35" s="545"/>
      <c r="C35" s="25" t="s">
        <v>105</v>
      </c>
      <c r="D35" s="545"/>
      <c r="E35" s="130"/>
      <c r="F35" s="29"/>
      <c r="G35" s="130">
        <f t="shared" si="8"/>
        <v>1</v>
      </c>
      <c r="H35" s="346">
        <f t="shared" si="5"/>
        <v>320000</v>
      </c>
      <c r="I35" s="110">
        <f t="shared" si="9"/>
        <v>320000</v>
      </c>
      <c r="J35" s="4"/>
      <c r="L35" s="112">
        <v>320000</v>
      </c>
      <c r="M35" s="112">
        <v>315000</v>
      </c>
      <c r="N35" s="112">
        <v>260000</v>
      </c>
      <c r="O35" s="101">
        <v>187200</v>
      </c>
    </row>
    <row r="36" spans="1:15" ht="24" customHeight="1">
      <c r="A36" s="545"/>
      <c r="B36" s="545"/>
      <c r="C36" s="25" t="s">
        <v>106</v>
      </c>
      <c r="D36" s="545"/>
      <c r="E36" s="130"/>
      <c r="F36" s="29"/>
      <c r="G36" s="130">
        <f t="shared" si="8"/>
        <v>1</v>
      </c>
      <c r="H36" s="346">
        <f t="shared" si="5"/>
        <v>145000</v>
      </c>
      <c r="I36" s="110">
        <f t="shared" si="9"/>
        <v>145000</v>
      </c>
      <c r="J36" s="4"/>
      <c r="L36" s="112">
        <v>145000</v>
      </c>
      <c r="M36" s="112">
        <v>142000</v>
      </c>
      <c r="N36" s="112">
        <v>140000</v>
      </c>
      <c r="O36" s="101">
        <v>61440</v>
      </c>
    </row>
    <row r="37" spans="1:15" ht="24" customHeight="1">
      <c r="A37" s="545"/>
      <c r="B37" s="546"/>
      <c r="C37" s="26" t="s">
        <v>107</v>
      </c>
      <c r="D37" s="546"/>
      <c r="E37" s="131"/>
      <c r="F37" s="8"/>
      <c r="G37" s="131">
        <f t="shared" si="8"/>
        <v>1</v>
      </c>
      <c r="H37" s="346">
        <f t="shared" si="5"/>
        <v>180000</v>
      </c>
      <c r="I37" s="111">
        <f t="shared" si="9"/>
        <v>180000</v>
      </c>
      <c r="J37" s="6"/>
      <c r="L37" s="112">
        <v>165000</v>
      </c>
      <c r="M37" s="112">
        <v>160000</v>
      </c>
      <c r="N37" s="112">
        <v>180000</v>
      </c>
      <c r="O37" s="101">
        <v>51040</v>
      </c>
    </row>
    <row r="38" spans="1:15" ht="24" customHeight="1">
      <c r="A38" s="545"/>
      <c r="B38" s="544" t="s">
        <v>202</v>
      </c>
      <c r="C38" s="31" t="s">
        <v>84</v>
      </c>
      <c r="D38" s="550" t="s">
        <v>203</v>
      </c>
      <c r="E38" s="166">
        <f>+수량입력!G55+수량입력!G60</f>
        <v>40</v>
      </c>
      <c r="F38" s="7">
        <v>1</v>
      </c>
      <c r="G38" s="420">
        <f>+E38*F38</f>
        <v>40</v>
      </c>
      <c r="H38" s="346">
        <f t="shared" si="5"/>
        <v>97000</v>
      </c>
      <c r="I38" s="111">
        <f t="shared" si="9"/>
        <v>3880000</v>
      </c>
      <c r="J38" s="544"/>
      <c r="L38" s="112">
        <v>97000</v>
      </c>
      <c r="M38" s="112">
        <v>95000</v>
      </c>
      <c r="N38" s="112">
        <v>97000</v>
      </c>
      <c r="O38" s="101">
        <v>36400</v>
      </c>
    </row>
    <row r="39" spans="1:15" ht="24" customHeight="1">
      <c r="A39" s="546"/>
      <c r="B39" s="546"/>
      <c r="C39" s="26" t="s">
        <v>63</v>
      </c>
      <c r="D39" s="546"/>
      <c r="E39" s="131"/>
      <c r="F39" s="8"/>
      <c r="G39" s="167">
        <f>+G38</f>
        <v>40</v>
      </c>
      <c r="H39" s="346">
        <f t="shared" si="5"/>
        <v>15400</v>
      </c>
      <c r="I39" s="111">
        <f t="shared" si="9"/>
        <v>616000</v>
      </c>
      <c r="J39" s="546"/>
      <c r="L39" s="112">
        <v>11000</v>
      </c>
      <c r="M39" s="112">
        <v>10500</v>
      </c>
      <c r="N39" s="112">
        <v>10000</v>
      </c>
      <c r="O39" s="101">
        <v>15400</v>
      </c>
    </row>
    <row r="40" spans="1:15" ht="24" customHeight="1">
      <c r="A40" s="592" t="s">
        <v>158</v>
      </c>
      <c r="B40" s="593"/>
      <c r="C40" s="594"/>
      <c r="D40" s="150"/>
      <c r="E40" s="133"/>
      <c r="F40" s="133"/>
      <c r="G40" s="120"/>
      <c r="H40" s="121"/>
      <c r="I40" s="101">
        <f>SUM(I24:I39)</f>
        <v>27050840</v>
      </c>
      <c r="J40" s="79"/>
      <c r="O40" s="101"/>
    </row>
    <row r="41" spans="1:15" ht="24" customHeight="1">
      <c r="B41" s="589" t="s">
        <v>575</v>
      </c>
      <c r="C41" s="589"/>
      <c r="E41" s="30"/>
      <c r="F41" s="30"/>
      <c r="G41" s="30"/>
      <c r="H41" s="44"/>
      <c r="I41" s="114"/>
      <c r="O41" s="101"/>
    </row>
    <row r="42" spans="1:15" ht="24" customHeight="1">
      <c r="A42" s="583" t="s">
        <v>555</v>
      </c>
      <c r="B42" s="544" t="s">
        <v>108</v>
      </c>
      <c r="C42" s="31" t="s">
        <v>84</v>
      </c>
      <c r="D42" s="544" t="s">
        <v>109</v>
      </c>
      <c r="E42" s="75">
        <f>+수량입력!F67+수량입력!F72</f>
        <v>19</v>
      </c>
      <c r="F42" s="91">
        <v>2</v>
      </c>
      <c r="G42" s="75">
        <f>+E42*F42</f>
        <v>38</v>
      </c>
      <c r="H42" s="346">
        <f t="shared" ref="H42:H49" si="10">MAX($L42,$M42,$N42,$O42)</f>
        <v>97000</v>
      </c>
      <c r="I42" s="109">
        <f>+G42*H42</f>
        <v>3686000</v>
      </c>
      <c r="J42" s="31"/>
      <c r="K42" t="s">
        <v>183</v>
      </c>
      <c r="L42" s="112">
        <v>97000</v>
      </c>
      <c r="M42" s="112">
        <v>95000</v>
      </c>
      <c r="N42" s="112">
        <v>97000</v>
      </c>
      <c r="O42" s="101">
        <v>36400</v>
      </c>
    </row>
    <row r="43" spans="1:15" ht="24" customHeight="1">
      <c r="A43" s="562"/>
      <c r="B43" s="546"/>
      <c r="C43" s="26" t="s">
        <v>63</v>
      </c>
      <c r="D43" s="546"/>
      <c r="E43" s="70"/>
      <c r="F43" s="87"/>
      <c r="G43" s="70">
        <f>+G42</f>
        <v>38</v>
      </c>
      <c r="H43" s="346">
        <f t="shared" si="10"/>
        <v>15400</v>
      </c>
      <c r="I43" s="111">
        <f>+G43*H43</f>
        <v>585200</v>
      </c>
      <c r="J43" s="26"/>
      <c r="L43" s="112">
        <v>11000</v>
      </c>
      <c r="M43" s="112">
        <v>10500</v>
      </c>
      <c r="N43" s="112">
        <v>10000</v>
      </c>
      <c r="O43" s="101">
        <v>15400</v>
      </c>
    </row>
    <row r="44" spans="1:15" ht="24" customHeight="1">
      <c r="A44" s="562"/>
      <c r="B44" s="550" t="s">
        <v>200</v>
      </c>
      <c r="C44" s="10" t="s">
        <v>92</v>
      </c>
      <c r="D44" s="544" t="s">
        <v>204</v>
      </c>
      <c r="E44" s="91">
        <f>+수량입력!C72</f>
        <v>16</v>
      </c>
      <c r="F44" s="91">
        <v>2</v>
      </c>
      <c r="G44" s="75">
        <f>+E44*F44</f>
        <v>32</v>
      </c>
      <c r="H44" s="346">
        <f t="shared" si="10"/>
        <v>23400</v>
      </c>
      <c r="I44" s="110">
        <f t="shared" ref="I44:I49" si="11">+G44*H44</f>
        <v>748800</v>
      </c>
      <c r="J44" s="550" t="s">
        <v>169</v>
      </c>
      <c r="L44" s="112">
        <v>15000</v>
      </c>
      <c r="M44" s="112">
        <v>14000</v>
      </c>
      <c r="N44" s="112">
        <v>13000</v>
      </c>
      <c r="O44" s="101">
        <v>23400</v>
      </c>
    </row>
    <row r="45" spans="1:15" ht="24" customHeight="1">
      <c r="A45" s="562"/>
      <c r="B45" s="545"/>
      <c r="C45" s="12" t="s">
        <v>93</v>
      </c>
      <c r="D45" s="545"/>
      <c r="E45" s="86"/>
      <c r="F45" s="86"/>
      <c r="G45" s="68">
        <f>+G44</f>
        <v>32</v>
      </c>
      <c r="H45" s="346">
        <f t="shared" si="10"/>
        <v>23400</v>
      </c>
      <c r="I45" s="110">
        <f t="shared" si="11"/>
        <v>748800</v>
      </c>
      <c r="J45" s="545"/>
      <c r="L45" s="112">
        <v>15000</v>
      </c>
      <c r="M45" s="112">
        <v>14000</v>
      </c>
      <c r="N45" s="112">
        <v>13000</v>
      </c>
      <c r="O45" s="101">
        <v>23400</v>
      </c>
    </row>
    <row r="46" spans="1:15" ht="24" customHeight="1">
      <c r="A46" s="562"/>
      <c r="B46" s="545"/>
      <c r="C46" s="12" t="s">
        <v>110</v>
      </c>
      <c r="D46" s="545"/>
      <c r="E46" s="86"/>
      <c r="F46" s="86"/>
      <c r="G46" s="68">
        <f t="shared" ref="G46:G49" si="12">+G45</f>
        <v>32</v>
      </c>
      <c r="H46" s="346">
        <f t="shared" si="10"/>
        <v>35000</v>
      </c>
      <c r="I46" s="110">
        <f t="shared" si="11"/>
        <v>1120000</v>
      </c>
      <c r="J46" s="545"/>
      <c r="L46" s="112">
        <v>35000</v>
      </c>
      <c r="M46" s="112">
        <v>33000</v>
      </c>
      <c r="N46" s="112">
        <v>30000</v>
      </c>
      <c r="O46" s="101">
        <v>31200</v>
      </c>
    </row>
    <row r="47" spans="1:15" ht="24" customHeight="1">
      <c r="A47" s="562"/>
      <c r="B47" s="545"/>
      <c r="C47" s="12" t="s">
        <v>111</v>
      </c>
      <c r="D47" s="545"/>
      <c r="E47" s="86"/>
      <c r="F47" s="86"/>
      <c r="G47" s="68">
        <f t="shared" si="12"/>
        <v>32</v>
      </c>
      <c r="H47" s="346">
        <f t="shared" si="10"/>
        <v>25000</v>
      </c>
      <c r="I47" s="110">
        <f t="shared" si="11"/>
        <v>800000</v>
      </c>
      <c r="J47" s="545"/>
      <c r="L47" s="112">
        <v>25000</v>
      </c>
      <c r="M47" s="112">
        <v>25000</v>
      </c>
      <c r="N47" s="112">
        <v>22000</v>
      </c>
      <c r="O47" s="101">
        <v>15600</v>
      </c>
    </row>
    <row r="48" spans="1:15" ht="24" customHeight="1">
      <c r="A48" s="562"/>
      <c r="B48" s="545"/>
      <c r="C48" s="45" t="s">
        <v>112</v>
      </c>
      <c r="D48" s="545"/>
      <c r="E48" s="86"/>
      <c r="F48" s="86"/>
      <c r="G48" s="68">
        <f t="shared" si="12"/>
        <v>32</v>
      </c>
      <c r="H48" s="346">
        <f t="shared" si="10"/>
        <v>22000</v>
      </c>
      <c r="I48" s="110">
        <f t="shared" si="11"/>
        <v>704000</v>
      </c>
      <c r="J48" s="545"/>
      <c r="L48" s="112">
        <v>22000</v>
      </c>
      <c r="M48" s="112">
        <v>21000</v>
      </c>
      <c r="N48" s="112">
        <v>20000</v>
      </c>
      <c r="O48" s="101">
        <v>11440</v>
      </c>
    </row>
    <row r="49" spans="1:15" ht="24" customHeight="1">
      <c r="A49" s="562"/>
      <c r="B49" s="545"/>
      <c r="C49" s="45" t="s">
        <v>147</v>
      </c>
      <c r="D49" s="546"/>
      <c r="E49" s="87"/>
      <c r="F49" s="87"/>
      <c r="G49" s="70">
        <f t="shared" si="12"/>
        <v>32</v>
      </c>
      <c r="H49" s="346">
        <f t="shared" si="10"/>
        <v>150000</v>
      </c>
      <c r="I49" s="110">
        <f t="shared" si="11"/>
        <v>4800000</v>
      </c>
      <c r="J49" s="546"/>
      <c r="L49" s="112">
        <v>150000</v>
      </c>
      <c r="M49" s="112">
        <v>150000</v>
      </c>
      <c r="N49" s="112">
        <v>140000</v>
      </c>
      <c r="O49" s="101">
        <v>46800</v>
      </c>
    </row>
    <row r="50" spans="1:15" ht="24" customHeight="1">
      <c r="A50" s="592" t="s">
        <v>158</v>
      </c>
      <c r="B50" s="593"/>
      <c r="C50" s="594"/>
      <c r="D50" s="392"/>
      <c r="E50" s="92"/>
      <c r="F50" s="92"/>
      <c r="G50" s="120"/>
      <c r="H50" s="121"/>
      <c r="I50" s="117">
        <f>SUM(I42:I49)</f>
        <v>13192800</v>
      </c>
      <c r="J50" s="79"/>
      <c r="O50" s="101"/>
    </row>
    <row r="51" spans="1:15" ht="24" customHeight="1">
      <c r="B51" s="591" t="s">
        <v>576</v>
      </c>
      <c r="C51" s="591"/>
      <c r="E51" s="30"/>
      <c r="F51" s="30"/>
      <c r="G51" s="30"/>
      <c r="H51" s="44"/>
      <c r="I51" s="114"/>
      <c r="O51" s="101"/>
    </row>
    <row r="52" spans="1:15" ht="24" customHeight="1">
      <c r="A52" s="544" t="s">
        <v>556</v>
      </c>
      <c r="B52" s="550" t="s">
        <v>200</v>
      </c>
      <c r="C52" s="10" t="s">
        <v>73</v>
      </c>
      <c r="D52" s="550" t="s">
        <v>631</v>
      </c>
      <c r="E52" s="75">
        <f>+수량입력!F81</f>
        <v>28</v>
      </c>
      <c r="F52" s="129">
        <v>1</v>
      </c>
      <c r="G52" s="75">
        <f>+E52*F52</f>
        <v>28</v>
      </c>
      <c r="H52" s="346">
        <f t="shared" ref="H52:H59" si="13">MAX($L52,$M52,$N52,$O52)</f>
        <v>23400</v>
      </c>
      <c r="I52" s="109">
        <f t="shared" ref="I52:I59" si="14">+G52*H52</f>
        <v>655200</v>
      </c>
      <c r="J52" s="544" t="s">
        <v>80</v>
      </c>
      <c r="L52" s="112">
        <v>15000</v>
      </c>
      <c r="M52" s="112">
        <v>14000</v>
      </c>
      <c r="N52" s="112">
        <v>13000</v>
      </c>
      <c r="O52" s="101">
        <v>23400</v>
      </c>
    </row>
    <row r="53" spans="1:15" ht="24" customHeight="1">
      <c r="A53" s="545"/>
      <c r="B53" s="545"/>
      <c r="C53" s="12" t="s">
        <v>74</v>
      </c>
      <c r="D53" s="545"/>
      <c r="E53" s="68"/>
      <c r="F53" s="130"/>
      <c r="G53" s="68">
        <f>+G52</f>
        <v>28</v>
      </c>
      <c r="H53" s="346">
        <f t="shared" si="13"/>
        <v>23400</v>
      </c>
      <c r="I53" s="110">
        <f t="shared" si="14"/>
        <v>655200</v>
      </c>
      <c r="J53" s="545"/>
      <c r="L53" s="112">
        <v>15000</v>
      </c>
      <c r="M53" s="112">
        <v>14000</v>
      </c>
      <c r="N53" s="112">
        <v>13000</v>
      </c>
      <c r="O53" s="101">
        <v>23400</v>
      </c>
    </row>
    <row r="54" spans="1:15" ht="24" customHeight="1">
      <c r="A54" s="545"/>
      <c r="B54" s="545"/>
      <c r="C54" s="12" t="s">
        <v>113</v>
      </c>
      <c r="D54" s="545"/>
      <c r="E54" s="68"/>
      <c r="F54" s="130"/>
      <c r="G54" s="68">
        <f t="shared" ref="G54:G57" si="15">+G53</f>
        <v>28</v>
      </c>
      <c r="H54" s="346">
        <f t="shared" si="13"/>
        <v>35000</v>
      </c>
      <c r="I54" s="110">
        <f t="shared" si="14"/>
        <v>980000</v>
      </c>
      <c r="J54" s="545"/>
      <c r="L54" s="112">
        <v>35000</v>
      </c>
      <c r="M54" s="112">
        <v>33000</v>
      </c>
      <c r="N54" s="112">
        <v>30000</v>
      </c>
      <c r="O54" s="101">
        <v>31200</v>
      </c>
    </row>
    <row r="55" spans="1:15" ht="24" customHeight="1">
      <c r="A55" s="545"/>
      <c r="B55" s="545"/>
      <c r="C55" s="12" t="s">
        <v>114</v>
      </c>
      <c r="D55" s="545"/>
      <c r="E55" s="68"/>
      <c r="F55" s="130"/>
      <c r="G55" s="68">
        <f t="shared" si="15"/>
        <v>28</v>
      </c>
      <c r="H55" s="346">
        <f t="shared" si="13"/>
        <v>25000</v>
      </c>
      <c r="I55" s="110">
        <f t="shared" si="14"/>
        <v>700000</v>
      </c>
      <c r="J55" s="545"/>
      <c r="L55" s="112">
        <v>25000</v>
      </c>
      <c r="M55" s="112">
        <v>25000</v>
      </c>
      <c r="N55" s="112">
        <v>22000</v>
      </c>
      <c r="O55" s="101">
        <v>15600</v>
      </c>
    </row>
    <row r="56" spans="1:15" ht="24" customHeight="1">
      <c r="A56" s="545"/>
      <c r="B56" s="545"/>
      <c r="C56" s="45" t="s">
        <v>115</v>
      </c>
      <c r="D56" s="545"/>
      <c r="E56" s="68"/>
      <c r="F56" s="130"/>
      <c r="G56" s="68">
        <f t="shared" si="15"/>
        <v>28</v>
      </c>
      <c r="H56" s="346">
        <f t="shared" si="13"/>
        <v>22000</v>
      </c>
      <c r="I56" s="110">
        <f t="shared" si="14"/>
        <v>616000</v>
      </c>
      <c r="J56" s="545"/>
      <c r="L56" s="112">
        <v>22000</v>
      </c>
      <c r="M56" s="112">
        <v>21000</v>
      </c>
      <c r="N56" s="112">
        <v>20000</v>
      </c>
      <c r="O56" s="101">
        <v>11440</v>
      </c>
    </row>
    <row r="57" spans="1:15" ht="24" customHeight="1">
      <c r="A57" s="545"/>
      <c r="B57" s="546"/>
      <c r="C57" s="66" t="s">
        <v>147</v>
      </c>
      <c r="D57" s="546"/>
      <c r="E57" s="70"/>
      <c r="F57" s="131"/>
      <c r="G57" s="68">
        <f t="shared" si="15"/>
        <v>28</v>
      </c>
      <c r="H57" s="346">
        <f t="shared" si="13"/>
        <v>150000</v>
      </c>
      <c r="I57" s="111">
        <f t="shared" si="14"/>
        <v>4200000</v>
      </c>
      <c r="J57" s="546"/>
      <c r="L57" s="112">
        <v>150000</v>
      </c>
      <c r="M57" s="112">
        <v>150000</v>
      </c>
      <c r="N57" s="112">
        <v>140000</v>
      </c>
      <c r="O57" s="101">
        <v>46800</v>
      </c>
    </row>
    <row r="58" spans="1:15" ht="24" customHeight="1">
      <c r="A58" s="545"/>
      <c r="B58" s="544" t="s">
        <v>116</v>
      </c>
      <c r="C58" s="2" t="s">
        <v>117</v>
      </c>
      <c r="D58" s="544" t="s">
        <v>170</v>
      </c>
      <c r="E58" s="7">
        <f>+수량입력!C81</f>
        <v>7</v>
      </c>
      <c r="F58" s="129">
        <v>2</v>
      </c>
      <c r="G58" s="7">
        <f>+E58*F58</f>
        <v>14</v>
      </c>
      <c r="H58" s="346">
        <f t="shared" si="13"/>
        <v>97000</v>
      </c>
      <c r="I58" s="110">
        <f t="shared" si="14"/>
        <v>1358000</v>
      </c>
      <c r="J58" s="31"/>
      <c r="L58" s="112">
        <v>97000</v>
      </c>
      <c r="M58" s="112">
        <v>95000</v>
      </c>
      <c r="N58" s="112">
        <v>97000</v>
      </c>
      <c r="O58" s="101">
        <v>36400</v>
      </c>
    </row>
    <row r="59" spans="1:15" ht="24" customHeight="1">
      <c r="A59" s="545"/>
      <c r="B59" s="546"/>
      <c r="C59" s="5" t="s">
        <v>118</v>
      </c>
      <c r="D59" s="546"/>
      <c r="E59" s="8"/>
      <c r="F59" s="131"/>
      <c r="G59" s="8">
        <f>+G58</f>
        <v>14</v>
      </c>
      <c r="H59" s="346">
        <f t="shared" si="13"/>
        <v>15400</v>
      </c>
      <c r="I59" s="110">
        <f t="shared" si="14"/>
        <v>215600</v>
      </c>
      <c r="J59" s="26"/>
      <c r="L59" s="112">
        <v>11000</v>
      </c>
      <c r="M59" s="112">
        <v>10500</v>
      </c>
      <c r="N59" s="112">
        <v>10000</v>
      </c>
      <c r="O59" s="101">
        <v>15400</v>
      </c>
    </row>
    <row r="60" spans="1:15" ht="24" customHeight="1">
      <c r="A60" s="597" t="s">
        <v>158</v>
      </c>
      <c r="B60" s="598"/>
      <c r="C60" s="598"/>
      <c r="D60" s="150"/>
      <c r="E60" s="92"/>
      <c r="F60" s="92"/>
      <c r="G60" s="120"/>
      <c r="H60" s="121"/>
      <c r="I60" s="101">
        <f>SUM(I52:I59)</f>
        <v>9380000</v>
      </c>
      <c r="J60" s="113"/>
      <c r="O60" s="101"/>
    </row>
    <row r="61" spans="1:15" ht="24" customHeight="1">
      <c r="B61" s="589" t="s">
        <v>577</v>
      </c>
      <c r="C61" s="589"/>
      <c r="O61" s="101"/>
    </row>
    <row r="62" spans="1:15" ht="24" customHeight="1">
      <c r="A62" s="364" t="s">
        <v>585</v>
      </c>
      <c r="B62" s="132" t="s">
        <v>2</v>
      </c>
      <c r="C62" s="129" t="s">
        <v>160</v>
      </c>
      <c r="D62" s="129" t="s">
        <v>159</v>
      </c>
      <c r="E62" s="129" t="s">
        <v>153</v>
      </c>
      <c r="F62" s="143" t="s">
        <v>149</v>
      </c>
      <c r="G62" s="145" t="s">
        <v>40</v>
      </c>
      <c r="H62" s="77" t="s">
        <v>49</v>
      </c>
      <c r="I62" s="53" t="s">
        <v>0</v>
      </c>
      <c r="J62" s="129" t="s">
        <v>5</v>
      </c>
      <c r="O62" s="101"/>
    </row>
    <row r="63" spans="1:15" ht="24" customHeight="1">
      <c r="A63" s="544" t="s">
        <v>184</v>
      </c>
      <c r="B63" s="136" t="s">
        <v>78</v>
      </c>
      <c r="C63" s="31" t="s">
        <v>79</v>
      </c>
      <c r="D63" s="550" t="s">
        <v>164</v>
      </c>
      <c r="E63" s="123">
        <f>+IF(수량입력!F85&gt;0.1,1,0)</f>
        <v>1</v>
      </c>
      <c r="F63" s="129">
        <v>1</v>
      </c>
      <c r="G63" s="438">
        <f>+E63*F63</f>
        <v>1</v>
      </c>
      <c r="H63" s="346">
        <f t="shared" ref="H63:H68" si="16">MAX($L63,$M63,$N63,$O63)</f>
        <v>150000</v>
      </c>
      <c r="I63" s="125">
        <f t="shared" ref="I63:I68" si="17">+G63*H63</f>
        <v>150000</v>
      </c>
      <c r="J63" s="561" t="s">
        <v>165</v>
      </c>
      <c r="L63" s="112">
        <v>150000</v>
      </c>
      <c r="M63" s="112">
        <v>145000</v>
      </c>
      <c r="N63" s="112">
        <v>140000</v>
      </c>
      <c r="O63" s="101">
        <v>78000</v>
      </c>
    </row>
    <row r="64" spans="1:15" ht="24" customHeight="1">
      <c r="A64" s="545"/>
      <c r="B64" s="137" t="s">
        <v>85</v>
      </c>
      <c r="C64" s="25" t="s">
        <v>86</v>
      </c>
      <c r="D64" s="545"/>
      <c r="E64" s="130"/>
      <c r="F64" s="130"/>
      <c r="G64" s="137">
        <f>+G63</f>
        <v>1</v>
      </c>
      <c r="H64" s="346">
        <f t="shared" si="16"/>
        <v>120000</v>
      </c>
      <c r="I64" s="127">
        <f t="shared" si="17"/>
        <v>120000</v>
      </c>
      <c r="J64" s="562"/>
      <c r="L64" s="112">
        <v>120000</v>
      </c>
      <c r="M64" s="112">
        <v>115000</v>
      </c>
      <c r="N64" s="112">
        <v>110000</v>
      </c>
      <c r="O64" s="101">
        <v>62400</v>
      </c>
    </row>
    <row r="65" spans="1:15" ht="24" customHeight="1">
      <c r="A65" s="545"/>
      <c r="B65" s="137" t="s">
        <v>87</v>
      </c>
      <c r="C65" s="25" t="s">
        <v>79</v>
      </c>
      <c r="D65" s="545"/>
      <c r="E65" s="130"/>
      <c r="F65" s="130"/>
      <c r="G65" s="137">
        <f t="shared" ref="G65:G68" si="18">+G64</f>
        <v>1</v>
      </c>
      <c r="H65" s="346">
        <f t="shared" si="16"/>
        <v>130000</v>
      </c>
      <c r="I65" s="127">
        <f t="shared" si="17"/>
        <v>130000</v>
      </c>
      <c r="J65" s="562"/>
      <c r="L65" s="112">
        <v>130000</v>
      </c>
      <c r="M65" s="112">
        <v>125000</v>
      </c>
      <c r="N65" s="112">
        <v>120000</v>
      </c>
      <c r="O65" s="101">
        <v>78000</v>
      </c>
    </row>
    <row r="66" spans="1:15" ht="24" customHeight="1">
      <c r="A66" s="545"/>
      <c r="B66" s="137" t="s">
        <v>88</v>
      </c>
      <c r="C66" s="25" t="s">
        <v>86</v>
      </c>
      <c r="D66" s="545"/>
      <c r="E66" s="130"/>
      <c r="F66" s="130"/>
      <c r="G66" s="137">
        <f t="shared" si="18"/>
        <v>1</v>
      </c>
      <c r="H66" s="346">
        <f t="shared" si="16"/>
        <v>180000</v>
      </c>
      <c r="I66" s="127">
        <f t="shared" si="17"/>
        <v>180000</v>
      </c>
      <c r="J66" s="562"/>
      <c r="L66" s="112">
        <v>180000</v>
      </c>
      <c r="M66" s="112">
        <v>175000</v>
      </c>
      <c r="N66" s="112">
        <v>170000</v>
      </c>
      <c r="O66" s="101">
        <v>78000</v>
      </c>
    </row>
    <row r="67" spans="1:15" ht="24" customHeight="1">
      <c r="A67" s="545"/>
      <c r="B67" s="545" t="s">
        <v>89</v>
      </c>
      <c r="C67" s="25" t="s">
        <v>79</v>
      </c>
      <c r="D67" s="545"/>
      <c r="E67" s="130"/>
      <c r="F67" s="130"/>
      <c r="G67" s="137">
        <f t="shared" si="18"/>
        <v>1</v>
      </c>
      <c r="H67" s="346">
        <f t="shared" si="16"/>
        <v>78000</v>
      </c>
      <c r="I67" s="127">
        <f t="shared" si="17"/>
        <v>78000</v>
      </c>
      <c r="J67" s="562"/>
      <c r="L67" s="112">
        <v>60000</v>
      </c>
      <c r="M67" s="112">
        <v>58000</v>
      </c>
      <c r="N67" s="112">
        <v>55000</v>
      </c>
      <c r="O67" s="101">
        <v>78000</v>
      </c>
    </row>
    <row r="68" spans="1:15" ht="24" customHeight="1">
      <c r="A68" s="545"/>
      <c r="B68" s="545"/>
      <c r="C68" s="25" t="s">
        <v>90</v>
      </c>
      <c r="D68" s="546"/>
      <c r="E68" s="131"/>
      <c r="F68" s="131"/>
      <c r="G68" s="140">
        <f t="shared" si="18"/>
        <v>1</v>
      </c>
      <c r="H68" s="346">
        <f t="shared" si="16"/>
        <v>78000</v>
      </c>
      <c r="I68" s="126">
        <f t="shared" si="17"/>
        <v>78000</v>
      </c>
      <c r="J68" s="579"/>
      <c r="L68" s="112">
        <v>60000</v>
      </c>
      <c r="M68" s="112">
        <v>58000</v>
      </c>
      <c r="N68" s="112">
        <v>55000</v>
      </c>
      <c r="O68" s="101">
        <v>78000</v>
      </c>
    </row>
    <row r="69" spans="1:15" ht="24" customHeight="1">
      <c r="A69" s="592" t="s">
        <v>125</v>
      </c>
      <c r="B69" s="593"/>
      <c r="C69" s="594"/>
      <c r="D69" s="150"/>
      <c r="E69" s="133"/>
      <c r="F69" s="133"/>
      <c r="G69" s="120"/>
      <c r="H69" s="121"/>
      <c r="I69" s="101">
        <f>SUM(I63:I68)</f>
        <v>736000</v>
      </c>
      <c r="J69" s="113"/>
      <c r="O69" s="101"/>
    </row>
    <row r="70" spans="1:15" ht="24" customHeight="1">
      <c r="B70" s="602" t="s">
        <v>578</v>
      </c>
      <c r="C70" s="602"/>
      <c r="D70" s="134"/>
      <c r="E70" s="138"/>
      <c r="F70" s="138"/>
      <c r="G70" s="39"/>
      <c r="H70" s="118"/>
      <c r="I70" s="32"/>
      <c r="J70" s="13"/>
      <c r="O70" s="101"/>
    </row>
    <row r="71" spans="1:15" ht="24" customHeight="1">
      <c r="A71" s="364" t="s">
        <v>585</v>
      </c>
      <c r="B71" s="132" t="s">
        <v>2</v>
      </c>
      <c r="C71" s="129" t="s">
        <v>160</v>
      </c>
      <c r="D71" s="141" t="s">
        <v>159</v>
      </c>
      <c r="E71" s="141" t="s">
        <v>153</v>
      </c>
      <c r="F71" s="77" t="s">
        <v>149</v>
      </c>
      <c r="G71" s="171" t="s">
        <v>40</v>
      </c>
      <c r="H71" s="77" t="s">
        <v>49</v>
      </c>
      <c r="I71" s="172" t="s">
        <v>0</v>
      </c>
      <c r="J71" s="141" t="s">
        <v>5</v>
      </c>
      <c r="O71" s="101"/>
    </row>
    <row r="72" spans="1:15" ht="24" customHeight="1">
      <c r="A72" s="544" t="s">
        <v>188</v>
      </c>
      <c r="B72" s="547" t="s">
        <v>205</v>
      </c>
      <c r="C72" s="41" t="s">
        <v>119</v>
      </c>
      <c r="D72" s="547" t="s">
        <v>123</v>
      </c>
      <c r="E72" s="170">
        <f>+IF(수량입력!F89&gt;0.1,1,0)</f>
        <v>1</v>
      </c>
      <c r="F72" s="147">
        <v>1</v>
      </c>
      <c r="G72" s="438">
        <f>+E72*F72</f>
        <v>1</v>
      </c>
      <c r="H72" s="346">
        <f t="shared" ref="H72:H75" si="19">MAX($L72,$M72,$N72,$O72)</f>
        <v>23400</v>
      </c>
      <c r="I72" s="155">
        <f t="shared" ref="I72:I75" si="20">+G72*H72</f>
        <v>23400</v>
      </c>
      <c r="J72" s="603"/>
      <c r="L72" s="112">
        <v>10000</v>
      </c>
      <c r="M72" s="112">
        <v>10000</v>
      </c>
      <c r="N72" s="112">
        <v>10000</v>
      </c>
      <c r="O72" s="101">
        <v>23400</v>
      </c>
    </row>
    <row r="73" spans="1:15" ht="24" customHeight="1">
      <c r="A73" s="545"/>
      <c r="B73" s="548"/>
      <c r="C73" s="42" t="s">
        <v>120</v>
      </c>
      <c r="D73" s="548"/>
      <c r="E73" s="99"/>
      <c r="F73" s="148"/>
      <c r="G73" s="134">
        <f>+G72</f>
        <v>1</v>
      </c>
      <c r="H73" s="346">
        <f t="shared" si="19"/>
        <v>23400</v>
      </c>
      <c r="I73" s="151">
        <f t="shared" si="20"/>
        <v>23400</v>
      </c>
      <c r="J73" s="603"/>
      <c r="L73" s="112">
        <v>15000</v>
      </c>
      <c r="M73" s="112">
        <v>15000</v>
      </c>
      <c r="N73" s="112">
        <v>15000</v>
      </c>
      <c r="O73" s="101">
        <v>23400</v>
      </c>
    </row>
    <row r="74" spans="1:15" ht="24" customHeight="1">
      <c r="A74" s="545"/>
      <c r="B74" s="548"/>
      <c r="C74" s="42" t="s">
        <v>121</v>
      </c>
      <c r="D74" s="548"/>
      <c r="E74" s="99"/>
      <c r="F74" s="148"/>
      <c r="G74" s="134">
        <f t="shared" ref="G74:G75" si="21">+G73</f>
        <v>1</v>
      </c>
      <c r="H74" s="346">
        <f t="shared" si="19"/>
        <v>80000</v>
      </c>
      <c r="I74" s="151">
        <f t="shared" si="20"/>
        <v>80000</v>
      </c>
      <c r="J74" s="603"/>
      <c r="L74" s="112">
        <v>80000</v>
      </c>
      <c r="M74" s="112">
        <v>75000</v>
      </c>
      <c r="N74" s="112">
        <v>75000</v>
      </c>
      <c r="O74" s="101">
        <v>67600</v>
      </c>
    </row>
    <row r="75" spans="1:15" ht="24" customHeight="1">
      <c r="A75" s="545"/>
      <c r="B75" s="548"/>
      <c r="C75" s="42" t="s">
        <v>122</v>
      </c>
      <c r="D75" s="549"/>
      <c r="E75" s="74"/>
      <c r="F75" s="149"/>
      <c r="G75" s="135">
        <f t="shared" si="21"/>
        <v>1</v>
      </c>
      <c r="H75" s="346">
        <f t="shared" si="19"/>
        <v>70000</v>
      </c>
      <c r="I75" s="152">
        <f t="shared" si="20"/>
        <v>70000</v>
      </c>
      <c r="J75" s="584"/>
      <c r="L75" s="112">
        <v>70000</v>
      </c>
      <c r="M75" s="112">
        <v>65000</v>
      </c>
      <c r="N75" s="112">
        <v>65000</v>
      </c>
      <c r="O75" s="101">
        <v>62400</v>
      </c>
    </row>
    <row r="76" spans="1:15" ht="24" customHeight="1">
      <c r="A76" s="592" t="s">
        <v>125</v>
      </c>
      <c r="B76" s="593"/>
      <c r="C76" s="594"/>
      <c r="D76" s="150"/>
      <c r="E76" s="133"/>
      <c r="F76" s="133"/>
      <c r="G76" s="120"/>
      <c r="H76" s="121"/>
      <c r="I76" s="101">
        <f>SUM(I70:I75)</f>
        <v>196800</v>
      </c>
      <c r="J76" s="113"/>
    </row>
    <row r="77" spans="1:15" s="328" customFormat="1" ht="24.75" customHeight="1">
      <c r="A77" s="599" t="s">
        <v>406</v>
      </c>
      <c r="B77" s="601" t="s">
        <v>436</v>
      </c>
      <c r="C77" s="325" t="s">
        <v>358</v>
      </c>
      <c r="D77" s="599" t="s">
        <v>407</v>
      </c>
      <c r="E77" s="599">
        <f>+IF(수량입력!F90&gt;0.1,1,0)</f>
        <v>1</v>
      </c>
      <c r="F77" s="599">
        <v>1</v>
      </c>
      <c r="G77" s="438">
        <f>+E77*F77</f>
        <v>1</v>
      </c>
      <c r="H77" s="346">
        <f t="shared" ref="H77:H81" si="22">MAX($L77,$M77,$N77,$O77)</f>
        <v>55000</v>
      </c>
      <c r="I77" s="106">
        <f t="shared" ref="I77:I81" si="23">+G77*H77</f>
        <v>55000</v>
      </c>
      <c r="J77" s="333"/>
      <c r="L77" s="188">
        <v>55000</v>
      </c>
      <c r="M77" s="188">
        <v>52000</v>
      </c>
      <c r="N77" s="188">
        <v>45000</v>
      </c>
      <c r="O77" s="353">
        <v>52000</v>
      </c>
    </row>
    <row r="78" spans="1:15" s="328" customFormat="1" ht="24.75" customHeight="1">
      <c r="A78" s="600"/>
      <c r="B78" s="600"/>
      <c r="C78" s="326" t="s">
        <v>359</v>
      </c>
      <c r="D78" s="600"/>
      <c r="E78" s="600"/>
      <c r="F78" s="600"/>
      <c r="G78" s="450">
        <f>+G77</f>
        <v>1</v>
      </c>
      <c r="H78" s="346">
        <f t="shared" si="22"/>
        <v>55000</v>
      </c>
      <c r="I78" s="107">
        <f t="shared" si="23"/>
        <v>55000</v>
      </c>
      <c r="J78" s="334"/>
      <c r="L78" s="188">
        <v>55000</v>
      </c>
      <c r="M78" s="188">
        <v>52000</v>
      </c>
      <c r="N78" s="188">
        <v>45000</v>
      </c>
      <c r="O78" s="353">
        <v>52000</v>
      </c>
    </row>
    <row r="79" spans="1:15" s="328" customFormat="1" ht="24.75" customHeight="1">
      <c r="A79" s="600"/>
      <c r="B79" s="600"/>
      <c r="C79" s="326" t="s">
        <v>363</v>
      </c>
      <c r="D79" s="600"/>
      <c r="E79" s="600"/>
      <c r="F79" s="600"/>
      <c r="G79" s="450">
        <f t="shared" ref="G79:G81" si="24">+G78</f>
        <v>1</v>
      </c>
      <c r="H79" s="346">
        <f t="shared" si="22"/>
        <v>31200</v>
      </c>
      <c r="I79" s="107">
        <f t="shared" si="23"/>
        <v>31200</v>
      </c>
      <c r="J79" s="334"/>
      <c r="L79" s="188">
        <v>22000</v>
      </c>
      <c r="M79" s="188">
        <v>20000</v>
      </c>
      <c r="N79" s="188">
        <v>20000</v>
      </c>
      <c r="O79" s="353">
        <v>31200</v>
      </c>
    </row>
    <row r="80" spans="1:15" s="328" customFormat="1" ht="24.75" customHeight="1">
      <c r="A80" s="600"/>
      <c r="B80" s="600"/>
      <c r="C80" s="326" t="s">
        <v>361</v>
      </c>
      <c r="D80" s="600"/>
      <c r="E80" s="600"/>
      <c r="F80" s="600"/>
      <c r="G80" s="450">
        <f t="shared" si="24"/>
        <v>1</v>
      </c>
      <c r="H80" s="346">
        <f t="shared" si="22"/>
        <v>55000</v>
      </c>
      <c r="I80" s="107">
        <f t="shared" si="23"/>
        <v>55000</v>
      </c>
      <c r="J80" s="334"/>
      <c r="L80" s="339">
        <v>55000</v>
      </c>
      <c r="M80" s="339">
        <v>52000</v>
      </c>
      <c r="N80" s="339">
        <v>45000</v>
      </c>
      <c r="O80" s="353">
        <v>52000</v>
      </c>
    </row>
    <row r="81" spans="1:15" s="328" customFormat="1" ht="24.75" customHeight="1">
      <c r="A81" s="600"/>
      <c r="B81" s="600"/>
      <c r="C81" s="326" t="s">
        <v>389</v>
      </c>
      <c r="D81" s="600"/>
      <c r="E81" s="600"/>
      <c r="F81" s="600"/>
      <c r="G81" s="450">
        <f t="shared" si="24"/>
        <v>1</v>
      </c>
      <c r="H81" s="346">
        <f t="shared" si="22"/>
        <v>67600</v>
      </c>
      <c r="I81" s="107">
        <f t="shared" si="23"/>
        <v>67600</v>
      </c>
      <c r="J81" s="334"/>
      <c r="L81" s="339">
        <v>45000</v>
      </c>
      <c r="M81" s="339">
        <v>42000</v>
      </c>
      <c r="N81" s="339">
        <v>40000</v>
      </c>
      <c r="O81" s="353">
        <v>67600</v>
      </c>
    </row>
    <row r="82" spans="1:15" ht="24.75" customHeight="1">
      <c r="A82" s="572" t="s">
        <v>137</v>
      </c>
      <c r="B82" s="576"/>
      <c r="C82" s="573"/>
      <c r="D82" s="36"/>
      <c r="E82" s="36"/>
      <c r="F82" s="36"/>
      <c r="G82" s="36"/>
      <c r="H82" s="336"/>
      <c r="I82" s="336">
        <f>SUM(I77:I81)</f>
        <v>263800</v>
      </c>
      <c r="J82" s="21"/>
    </row>
  </sheetData>
  <mergeCells count="60">
    <mergeCell ref="J5:J10"/>
    <mergeCell ref="D11:D15"/>
    <mergeCell ref="B11:B16"/>
    <mergeCell ref="B5:B10"/>
    <mergeCell ref="B1:D1"/>
    <mergeCell ref="B2:C2"/>
    <mergeCell ref="D5:D10"/>
    <mergeCell ref="J52:J57"/>
    <mergeCell ref="J17:J18"/>
    <mergeCell ref="B19:B20"/>
    <mergeCell ref="B24:B25"/>
    <mergeCell ref="D26:D31"/>
    <mergeCell ref="J26:J31"/>
    <mergeCell ref="B17:B18"/>
    <mergeCell ref="D17:D18"/>
    <mergeCell ref="B26:B31"/>
    <mergeCell ref="B22:C22"/>
    <mergeCell ref="J38:J39"/>
    <mergeCell ref="J44:J49"/>
    <mergeCell ref="D44:D49"/>
    <mergeCell ref="D42:D43"/>
    <mergeCell ref="J72:J75"/>
    <mergeCell ref="D72:D75"/>
    <mergeCell ref="D63:D68"/>
    <mergeCell ref="J63:J68"/>
    <mergeCell ref="B67:B68"/>
    <mergeCell ref="B72:B75"/>
    <mergeCell ref="D77:D81"/>
    <mergeCell ref="E77:E81"/>
    <mergeCell ref="F77:F81"/>
    <mergeCell ref="B61:C61"/>
    <mergeCell ref="B70:C70"/>
    <mergeCell ref="A77:A81"/>
    <mergeCell ref="A76:C76"/>
    <mergeCell ref="A82:C82"/>
    <mergeCell ref="A69:C69"/>
    <mergeCell ref="B77:B81"/>
    <mergeCell ref="A60:C60"/>
    <mergeCell ref="A42:A49"/>
    <mergeCell ref="A50:C50"/>
    <mergeCell ref="A63:A68"/>
    <mergeCell ref="A72:A75"/>
    <mergeCell ref="B58:B59"/>
    <mergeCell ref="B42:B43"/>
    <mergeCell ref="B52:B57"/>
    <mergeCell ref="B51:C51"/>
    <mergeCell ref="B44:B49"/>
    <mergeCell ref="A24:A39"/>
    <mergeCell ref="A40:C40"/>
    <mergeCell ref="A21:C21"/>
    <mergeCell ref="A4:D4"/>
    <mergeCell ref="A52:A59"/>
    <mergeCell ref="A5:A20"/>
    <mergeCell ref="B32:B37"/>
    <mergeCell ref="B38:B39"/>
    <mergeCell ref="B41:C41"/>
    <mergeCell ref="D32:D37"/>
    <mergeCell ref="D38:D39"/>
    <mergeCell ref="D58:D59"/>
    <mergeCell ref="D52:D57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pane xSplit="1" ySplit="3" topLeftCell="B64" activePane="bottomRight" state="frozen"/>
      <selection pane="topRight" activeCell="B1" sqref="B1"/>
      <selection pane="bottomLeft" activeCell="A4" sqref="A4"/>
      <selection pane="bottomRight" activeCell="D106" sqref="D106:D111"/>
    </sheetView>
  </sheetViews>
  <sheetFormatPr defaultRowHeight="23.25" customHeight="1"/>
  <cols>
    <col min="1" max="1" width="19.25" customWidth="1"/>
    <col min="2" max="2" width="22.5" customWidth="1"/>
    <col min="3" max="3" width="27.5" customWidth="1"/>
    <col min="4" max="4" width="23.625" customWidth="1"/>
    <col min="6" max="6" width="10.25" customWidth="1"/>
    <col min="8" max="8" width="11" customWidth="1"/>
    <col min="9" max="9" width="14.25" customWidth="1"/>
    <col min="12" max="12" width="9.375" bestFit="1" customWidth="1"/>
  </cols>
  <sheetData>
    <row r="1" spans="1:15" ht="23.25" customHeight="1">
      <c r="A1" s="612" t="s">
        <v>484</v>
      </c>
      <c r="B1" s="612"/>
      <c r="C1" s="612"/>
      <c r="D1" s="612"/>
      <c r="E1" s="612"/>
      <c r="F1" s="612"/>
      <c r="G1" s="612"/>
      <c r="H1" s="612"/>
      <c r="I1" s="612"/>
      <c r="J1" s="612"/>
    </row>
    <row r="2" spans="1:15" ht="23.25" customHeight="1">
      <c r="A2" s="113" t="s">
        <v>3</v>
      </c>
      <c r="B2" s="113" t="s">
        <v>32</v>
      </c>
      <c r="C2" s="17" t="s">
        <v>37</v>
      </c>
      <c r="D2" s="17" t="s">
        <v>38</v>
      </c>
      <c r="E2" s="188" t="s">
        <v>39</v>
      </c>
      <c r="F2" s="77" t="s">
        <v>149</v>
      </c>
      <c r="G2" s="77" t="s">
        <v>40</v>
      </c>
      <c r="H2" s="77" t="s">
        <v>49</v>
      </c>
      <c r="I2" s="84" t="s">
        <v>0</v>
      </c>
      <c r="J2" s="188" t="s">
        <v>1</v>
      </c>
      <c r="L2" s="17" t="s">
        <v>437</v>
      </c>
      <c r="M2" s="17" t="s">
        <v>438</v>
      </c>
      <c r="N2" s="17" t="s">
        <v>439</v>
      </c>
      <c r="O2" s="42" t="s">
        <v>494</v>
      </c>
    </row>
    <row r="3" spans="1:15" ht="23.25" customHeight="1">
      <c r="A3" s="618" t="s">
        <v>487</v>
      </c>
      <c r="B3" s="508"/>
      <c r="C3" s="631"/>
      <c r="D3" s="31"/>
      <c r="E3" s="342"/>
      <c r="F3" s="343"/>
      <c r="G3" s="343"/>
      <c r="H3" s="343"/>
      <c r="I3" s="351"/>
      <c r="J3" s="342"/>
      <c r="L3" s="17"/>
      <c r="M3" s="17"/>
      <c r="N3" s="17"/>
      <c r="O3" s="42"/>
    </row>
    <row r="4" spans="1:15" ht="23.25" customHeight="1">
      <c r="A4" s="619" t="s">
        <v>652</v>
      </c>
      <c r="B4" s="620"/>
      <c r="C4" s="620"/>
      <c r="D4" s="620"/>
      <c r="E4" s="620"/>
      <c r="F4" s="620"/>
      <c r="G4" s="620"/>
      <c r="H4" s="490"/>
      <c r="I4" s="491" t="e">
        <f>+I10+I21+I26+I33</f>
        <v>#REF!</v>
      </c>
      <c r="J4" s="481"/>
      <c r="L4" s="17"/>
      <c r="M4" s="17"/>
      <c r="N4" s="17"/>
      <c r="O4" s="42"/>
    </row>
    <row r="5" spans="1:15" ht="24" customHeight="1">
      <c r="A5" s="544" t="s">
        <v>649</v>
      </c>
      <c r="B5" s="544" t="s">
        <v>33</v>
      </c>
      <c r="C5" s="31" t="s">
        <v>138</v>
      </c>
      <c r="D5" s="554" t="s">
        <v>650</v>
      </c>
      <c r="E5" s="461">
        <f>+수량입력!F95</f>
        <v>120</v>
      </c>
      <c r="F5" s="465">
        <v>5</v>
      </c>
      <c r="G5" s="175">
        <f>+INT(E5/F5)+1</f>
        <v>25</v>
      </c>
      <c r="H5" s="346">
        <f t="shared" ref="H5:H9" si="0">MAX($L5,$M5,$N5,$O5)</f>
        <v>41600</v>
      </c>
      <c r="I5" s="105">
        <f>+G5*H5</f>
        <v>1040000</v>
      </c>
      <c r="J5" s="467"/>
      <c r="L5" s="17">
        <v>40000</v>
      </c>
      <c r="M5" s="17">
        <v>38000</v>
      </c>
      <c r="N5" s="17">
        <v>35000</v>
      </c>
      <c r="O5" s="101">
        <v>41600</v>
      </c>
    </row>
    <row r="6" spans="1:15" ht="24" customHeight="1">
      <c r="A6" s="545"/>
      <c r="B6" s="545"/>
      <c r="C6" s="25" t="s">
        <v>76</v>
      </c>
      <c r="D6" s="555"/>
      <c r="E6" s="461"/>
      <c r="F6" s="465"/>
      <c r="G6" s="175">
        <f>+G5</f>
        <v>25</v>
      </c>
      <c r="H6" s="346">
        <f t="shared" si="0"/>
        <v>26000</v>
      </c>
      <c r="I6" s="105">
        <f t="shared" ref="I6:I9" si="1">+G6*H6</f>
        <v>650000</v>
      </c>
      <c r="J6" s="467"/>
      <c r="L6" s="17">
        <v>25000</v>
      </c>
      <c r="M6" s="17">
        <v>25000</v>
      </c>
      <c r="N6" s="17">
        <v>22000</v>
      </c>
      <c r="O6" s="101">
        <v>26000</v>
      </c>
    </row>
    <row r="7" spans="1:15" ht="24" customHeight="1">
      <c r="A7" s="545"/>
      <c r="B7" s="545"/>
      <c r="C7" s="25" t="s">
        <v>75</v>
      </c>
      <c r="D7" s="555"/>
      <c r="E7" s="461"/>
      <c r="F7" s="465"/>
      <c r="G7" s="175">
        <f t="shared" ref="G7:G9" si="2">+G6</f>
        <v>25</v>
      </c>
      <c r="H7" s="346">
        <f t="shared" si="0"/>
        <v>36400</v>
      </c>
      <c r="I7" s="105">
        <f t="shared" si="1"/>
        <v>910000</v>
      </c>
      <c r="J7" s="467"/>
      <c r="L7" s="17">
        <v>35000</v>
      </c>
      <c r="M7" s="17">
        <v>33000</v>
      </c>
      <c r="N7" s="17">
        <v>30000</v>
      </c>
      <c r="O7" s="101">
        <v>36400</v>
      </c>
    </row>
    <row r="8" spans="1:15" ht="24" customHeight="1">
      <c r="A8" s="545"/>
      <c r="B8" s="545"/>
      <c r="C8" s="25" t="s">
        <v>139</v>
      </c>
      <c r="D8" s="555"/>
      <c r="E8" s="461"/>
      <c r="F8" s="465"/>
      <c r="G8" s="175">
        <f t="shared" si="2"/>
        <v>25</v>
      </c>
      <c r="H8" s="346">
        <f t="shared" si="0"/>
        <v>130000</v>
      </c>
      <c r="I8" s="105">
        <f t="shared" si="1"/>
        <v>3250000</v>
      </c>
      <c r="J8" s="467"/>
      <c r="L8" s="17">
        <v>130000</v>
      </c>
      <c r="M8" s="17">
        <v>125000</v>
      </c>
      <c r="N8" s="17">
        <v>120000</v>
      </c>
      <c r="O8" s="101">
        <v>52000</v>
      </c>
    </row>
    <row r="9" spans="1:15" ht="24" customHeight="1">
      <c r="A9" s="545"/>
      <c r="B9" s="546"/>
      <c r="C9" s="25" t="s">
        <v>77</v>
      </c>
      <c r="D9" s="555"/>
      <c r="E9" s="461"/>
      <c r="F9" s="465"/>
      <c r="G9" s="175">
        <f t="shared" si="2"/>
        <v>25</v>
      </c>
      <c r="H9" s="346">
        <f t="shared" si="0"/>
        <v>62400</v>
      </c>
      <c r="I9" s="105">
        <f t="shared" si="1"/>
        <v>1560000</v>
      </c>
      <c r="J9" s="467"/>
      <c r="L9" s="17">
        <v>22000</v>
      </c>
      <c r="M9" s="17">
        <v>21000</v>
      </c>
      <c r="N9" s="17">
        <v>20000</v>
      </c>
      <c r="O9" s="101">
        <v>62400</v>
      </c>
    </row>
    <row r="10" spans="1:15" ht="23.25" customHeight="1">
      <c r="A10" s="546"/>
      <c r="B10" s="618" t="s">
        <v>192</v>
      </c>
      <c r="C10" s="621"/>
      <c r="D10" s="31"/>
      <c r="E10" s="463"/>
      <c r="F10" s="460"/>
      <c r="G10" s="460"/>
      <c r="H10" s="100"/>
      <c r="I10" s="351">
        <f>SUM(I5:I9)</f>
        <v>7410000</v>
      </c>
      <c r="J10" s="463"/>
      <c r="L10" s="17"/>
      <c r="M10" s="17"/>
      <c r="N10" s="17"/>
      <c r="O10" s="42"/>
    </row>
    <row r="11" spans="1:15" ht="23.25" customHeight="1">
      <c r="A11" s="599" t="s">
        <v>651</v>
      </c>
      <c r="B11" s="632" t="s">
        <v>646</v>
      </c>
      <c r="C11" s="333" t="s">
        <v>44</v>
      </c>
      <c r="D11" s="599" t="s">
        <v>372</v>
      </c>
      <c r="E11" s="599">
        <f>+IF(수량입력!F96&gt;0.1,1,0)</f>
        <v>1</v>
      </c>
      <c r="F11" s="544">
        <v>1</v>
      </c>
      <c r="G11" s="174">
        <f>+E11*F11</f>
        <v>1</v>
      </c>
      <c r="H11" s="379">
        <f t="shared" ref="H11:H20" si="3">MAX($L11,$M11,$N11,$O11)</f>
        <v>15400</v>
      </c>
      <c r="I11" s="102">
        <f>+G11*H11</f>
        <v>15400</v>
      </c>
      <c r="J11" s="31"/>
      <c r="L11" s="112">
        <v>15000</v>
      </c>
      <c r="M11" s="112">
        <v>14000</v>
      </c>
      <c r="N11" s="112">
        <v>13000</v>
      </c>
      <c r="O11" s="469">
        <v>15400</v>
      </c>
    </row>
    <row r="12" spans="1:15" ht="23.25" customHeight="1">
      <c r="A12" s="600"/>
      <c r="B12" s="627"/>
      <c r="C12" s="334" t="s">
        <v>642</v>
      </c>
      <c r="D12" s="600"/>
      <c r="E12" s="600"/>
      <c r="F12" s="545"/>
      <c r="G12" s="175">
        <f>+G11</f>
        <v>1</v>
      </c>
      <c r="H12" s="379">
        <f t="shared" si="3"/>
        <v>180000</v>
      </c>
      <c r="I12" s="102">
        <f t="shared" ref="I12:I20" si="4">+G12*H12</f>
        <v>180000</v>
      </c>
      <c r="J12" s="25"/>
      <c r="L12" s="112">
        <v>165000</v>
      </c>
      <c r="M12" s="101">
        <v>160000</v>
      </c>
      <c r="N12" s="101">
        <v>180000</v>
      </c>
      <c r="O12" s="101">
        <v>51040</v>
      </c>
    </row>
    <row r="13" spans="1:15" ht="23.25" customHeight="1">
      <c r="A13" s="600"/>
      <c r="B13" s="627"/>
      <c r="C13" s="1" t="s">
        <v>52</v>
      </c>
      <c r="D13" s="600"/>
      <c r="E13" s="600"/>
      <c r="F13" s="545"/>
      <c r="G13" s="175">
        <v>1</v>
      </c>
      <c r="H13" s="379">
        <f t="shared" si="3"/>
        <v>32000</v>
      </c>
      <c r="I13" s="102">
        <f t="shared" si="4"/>
        <v>32000</v>
      </c>
      <c r="J13" s="25"/>
      <c r="L13" s="112">
        <v>32000</v>
      </c>
      <c r="M13" s="101">
        <v>30000</v>
      </c>
      <c r="N13" s="101">
        <v>30000</v>
      </c>
      <c r="O13" s="101">
        <v>21840</v>
      </c>
    </row>
    <row r="14" spans="1:15" ht="23.25" customHeight="1">
      <c r="A14" s="600"/>
      <c r="B14" s="627"/>
      <c r="C14" s="1" t="s">
        <v>46</v>
      </c>
      <c r="D14" s="600"/>
      <c r="E14" s="600"/>
      <c r="F14" s="545"/>
      <c r="G14" s="175">
        <v>1</v>
      </c>
      <c r="H14" s="379">
        <f t="shared" si="3"/>
        <v>35000</v>
      </c>
      <c r="I14" s="102">
        <f t="shared" si="4"/>
        <v>35000</v>
      </c>
      <c r="J14" s="25"/>
      <c r="L14" s="112">
        <v>35000</v>
      </c>
      <c r="M14" s="101">
        <v>33000</v>
      </c>
      <c r="N14" s="101">
        <v>30000</v>
      </c>
      <c r="O14" s="101">
        <v>31200</v>
      </c>
    </row>
    <row r="15" spans="1:15" ht="23.25" customHeight="1">
      <c r="A15" s="600"/>
      <c r="B15" s="627"/>
      <c r="C15" s="334" t="s">
        <v>644</v>
      </c>
      <c r="D15" s="600"/>
      <c r="E15" s="600"/>
      <c r="F15" s="545"/>
      <c r="G15" s="175">
        <v>1</v>
      </c>
      <c r="H15" s="379">
        <f t="shared" si="3"/>
        <v>45000</v>
      </c>
      <c r="I15" s="102">
        <f t="shared" si="4"/>
        <v>45000</v>
      </c>
      <c r="J15" s="25"/>
      <c r="L15" s="112">
        <v>45000</v>
      </c>
      <c r="M15" s="101">
        <v>42000</v>
      </c>
      <c r="N15" s="101">
        <v>40000</v>
      </c>
      <c r="O15" s="101">
        <v>43120</v>
      </c>
    </row>
    <row r="16" spans="1:15" ht="23.25" customHeight="1">
      <c r="A16" s="600"/>
      <c r="B16" s="627"/>
      <c r="C16" s="334" t="s">
        <v>645</v>
      </c>
      <c r="D16" s="600"/>
      <c r="E16" s="600"/>
      <c r="F16" s="545"/>
      <c r="G16" s="175">
        <v>1</v>
      </c>
      <c r="H16" s="379">
        <f t="shared" si="3"/>
        <v>43120</v>
      </c>
      <c r="I16" s="102">
        <f t="shared" si="4"/>
        <v>43120</v>
      </c>
      <c r="J16" s="25"/>
      <c r="L16" s="112">
        <v>40000</v>
      </c>
      <c r="M16" s="101">
        <v>40000</v>
      </c>
      <c r="N16" s="101">
        <v>40000</v>
      </c>
      <c r="O16" s="101">
        <v>43120</v>
      </c>
    </row>
    <row r="17" spans="1:15" ht="23.25" customHeight="1">
      <c r="A17" s="600"/>
      <c r="B17" s="627"/>
      <c r="C17" s="334" t="s">
        <v>643</v>
      </c>
      <c r="D17" s="600"/>
      <c r="E17" s="600"/>
      <c r="F17" s="545"/>
      <c r="G17" s="175">
        <v>1</v>
      </c>
      <c r="H17" s="379">
        <f t="shared" si="3"/>
        <v>21000</v>
      </c>
      <c r="I17" s="102">
        <f t="shared" si="4"/>
        <v>21000</v>
      </c>
      <c r="J17" s="25"/>
      <c r="L17" s="112">
        <v>21000</v>
      </c>
      <c r="M17" s="112"/>
      <c r="N17" s="112"/>
      <c r="O17" s="469">
        <v>20000</v>
      </c>
    </row>
    <row r="18" spans="1:15" ht="23.25" customHeight="1">
      <c r="A18" s="600"/>
      <c r="B18" s="627"/>
      <c r="C18" s="334" t="s">
        <v>373</v>
      </c>
      <c r="D18" s="600"/>
      <c r="E18" s="600"/>
      <c r="F18" s="545"/>
      <c r="G18" s="175">
        <f>+G17</f>
        <v>1</v>
      </c>
      <c r="H18" s="380">
        <f t="shared" si="3"/>
        <v>61440</v>
      </c>
      <c r="I18" s="102">
        <f t="shared" si="4"/>
        <v>61440</v>
      </c>
      <c r="J18" s="25"/>
      <c r="L18" s="112">
        <v>55000</v>
      </c>
      <c r="M18" s="112">
        <v>52000</v>
      </c>
      <c r="N18" s="112">
        <v>50000</v>
      </c>
      <c r="O18" s="469">
        <v>61440</v>
      </c>
    </row>
    <row r="19" spans="1:15" ht="23.25" customHeight="1">
      <c r="A19" s="600"/>
      <c r="B19" s="627"/>
      <c r="C19" s="335" t="s">
        <v>374</v>
      </c>
      <c r="D19" s="609"/>
      <c r="E19" s="609"/>
      <c r="F19" s="546"/>
      <c r="G19" s="167">
        <f>+G18</f>
        <v>1</v>
      </c>
      <c r="H19" s="350">
        <f t="shared" si="3"/>
        <v>124800</v>
      </c>
      <c r="I19" s="349">
        <f t="shared" si="4"/>
        <v>124800</v>
      </c>
      <c r="J19" s="26"/>
      <c r="L19" s="112">
        <v>60000</v>
      </c>
      <c r="M19" s="112">
        <v>58000</v>
      </c>
      <c r="N19" s="112">
        <v>55000</v>
      </c>
      <c r="O19" s="469">
        <v>124800</v>
      </c>
    </row>
    <row r="20" spans="1:15" ht="23.25" customHeight="1">
      <c r="A20" s="600"/>
      <c r="B20" s="628"/>
      <c r="C20" s="381" t="s">
        <v>375</v>
      </c>
      <c r="D20" s="383" t="s">
        <v>450</v>
      </c>
      <c r="E20" s="335" t="e">
        <f>+수량입력!#REF!</f>
        <v>#REF!</v>
      </c>
      <c r="F20" s="462">
        <v>500</v>
      </c>
      <c r="G20" s="175" t="e">
        <f>+INT(E20/F20)+1</f>
        <v>#REF!</v>
      </c>
      <c r="H20" s="350">
        <f t="shared" si="3"/>
        <v>52000</v>
      </c>
      <c r="I20" s="382" t="e">
        <f t="shared" si="4"/>
        <v>#REF!</v>
      </c>
      <c r="J20" s="26"/>
      <c r="L20" s="112">
        <v>35000</v>
      </c>
      <c r="M20" s="112">
        <v>33000</v>
      </c>
      <c r="N20" s="112">
        <v>30000</v>
      </c>
      <c r="O20" s="469">
        <v>52000</v>
      </c>
    </row>
    <row r="21" spans="1:15" ht="23.25" customHeight="1">
      <c r="A21" s="609"/>
      <c r="B21" s="618" t="s">
        <v>192</v>
      </c>
      <c r="C21" s="621"/>
      <c r="D21" s="31"/>
      <c r="E21" s="463"/>
      <c r="F21" s="460"/>
      <c r="G21" s="475"/>
      <c r="H21" s="100"/>
      <c r="I21" s="351" t="e">
        <f>SUM(I11:I20)</f>
        <v>#REF!</v>
      </c>
      <c r="J21" s="463"/>
      <c r="L21" s="17"/>
      <c r="M21" s="17"/>
      <c r="N21" s="17"/>
      <c r="O21" s="42"/>
    </row>
    <row r="22" spans="1:15" ht="23.25" customHeight="1">
      <c r="A22" s="599" t="s">
        <v>376</v>
      </c>
      <c r="B22" s="599" t="s">
        <v>377</v>
      </c>
      <c r="C22" s="325" t="s">
        <v>44</v>
      </c>
      <c r="D22" s="599" t="s">
        <v>378</v>
      </c>
      <c r="E22" s="599">
        <f>+수량입력!F97</f>
        <v>2400</v>
      </c>
      <c r="F22" s="544">
        <v>300</v>
      </c>
      <c r="G22" s="175">
        <f>+INT(E22/F22)+1</f>
        <v>9</v>
      </c>
      <c r="H22" s="379">
        <f t="shared" ref="H22:H123" si="5">MAX($L22,$M22,$N22,$O22)</f>
        <v>15400</v>
      </c>
      <c r="I22" s="102">
        <f t="shared" ref="I22:I25" si="6">+G22*H22</f>
        <v>138600</v>
      </c>
      <c r="J22" s="31"/>
      <c r="L22" s="112">
        <v>15000</v>
      </c>
      <c r="M22" s="112">
        <v>14000</v>
      </c>
      <c r="N22" s="112">
        <v>13000</v>
      </c>
      <c r="O22" s="188">
        <v>15400</v>
      </c>
    </row>
    <row r="23" spans="1:15" ht="23.25" customHeight="1">
      <c r="A23" s="600"/>
      <c r="B23" s="600"/>
      <c r="C23" s="326" t="s">
        <v>373</v>
      </c>
      <c r="D23" s="600"/>
      <c r="E23" s="600"/>
      <c r="F23" s="545"/>
      <c r="G23" s="435">
        <f>+G22</f>
        <v>9</v>
      </c>
      <c r="H23" s="380">
        <f t="shared" si="5"/>
        <v>61440</v>
      </c>
      <c r="I23" s="102">
        <f t="shared" si="6"/>
        <v>552960</v>
      </c>
      <c r="J23" s="25"/>
      <c r="L23" s="112">
        <v>55000</v>
      </c>
      <c r="M23" s="112">
        <v>52000</v>
      </c>
      <c r="N23" s="112">
        <v>50000</v>
      </c>
      <c r="O23" s="188">
        <v>61440</v>
      </c>
    </row>
    <row r="24" spans="1:15" ht="23.25" customHeight="1">
      <c r="A24" s="600"/>
      <c r="B24" s="600"/>
      <c r="C24" s="327" t="s">
        <v>374</v>
      </c>
      <c r="D24" s="600"/>
      <c r="E24" s="600"/>
      <c r="F24" s="545"/>
      <c r="G24" s="435">
        <f t="shared" ref="G24" si="7">+G23</f>
        <v>9</v>
      </c>
      <c r="H24" s="380">
        <f t="shared" si="5"/>
        <v>124800</v>
      </c>
      <c r="I24" s="349">
        <f t="shared" si="6"/>
        <v>1123200</v>
      </c>
      <c r="J24" s="26"/>
      <c r="L24" s="112">
        <v>60000</v>
      </c>
      <c r="M24" s="112">
        <v>58000</v>
      </c>
      <c r="N24" s="112">
        <v>55000</v>
      </c>
      <c r="O24" s="188">
        <v>124800</v>
      </c>
    </row>
    <row r="25" spans="1:15" ht="23.25" customHeight="1">
      <c r="A25" s="600"/>
      <c r="B25" s="609"/>
      <c r="C25" s="352" t="s">
        <v>379</v>
      </c>
      <c r="D25" s="388" t="s">
        <v>496</v>
      </c>
      <c r="E25" s="339">
        <f>+수량입력!F97</f>
        <v>2400</v>
      </c>
      <c r="F25" s="457">
        <v>300</v>
      </c>
      <c r="G25" s="175">
        <f>+INT(E25/F25)+1</f>
        <v>9</v>
      </c>
      <c r="H25" s="387">
        <f t="shared" si="5"/>
        <v>52000</v>
      </c>
      <c r="I25" s="382">
        <f t="shared" si="6"/>
        <v>468000</v>
      </c>
      <c r="J25" s="26"/>
      <c r="L25" s="112">
        <v>35000</v>
      </c>
      <c r="M25" s="112">
        <v>33000</v>
      </c>
      <c r="N25" s="112">
        <v>30000</v>
      </c>
      <c r="O25" s="188">
        <v>52000</v>
      </c>
    </row>
    <row r="26" spans="1:15" ht="23.25" customHeight="1">
      <c r="A26" s="609"/>
      <c r="B26" s="618" t="s">
        <v>192</v>
      </c>
      <c r="C26" s="621"/>
      <c r="D26" s="378"/>
      <c r="E26" s="377"/>
      <c r="F26" s="454"/>
      <c r="G26" s="25"/>
      <c r="H26" s="346"/>
      <c r="I26" s="103">
        <f>SUM(I22:I25)</f>
        <v>2282760</v>
      </c>
      <c r="J26" s="25"/>
      <c r="L26" s="112"/>
      <c r="M26" s="112"/>
      <c r="N26" s="112"/>
      <c r="O26" s="188"/>
    </row>
    <row r="27" spans="1:15" ht="24" customHeight="1">
      <c r="A27" s="544" t="s">
        <v>647</v>
      </c>
      <c r="B27" s="550" t="s">
        <v>200</v>
      </c>
      <c r="C27" s="10" t="s">
        <v>73</v>
      </c>
      <c r="D27" s="544" t="s">
        <v>648</v>
      </c>
      <c r="E27" s="463">
        <f>+수량입력!F98</f>
        <v>6000</v>
      </c>
      <c r="F27" s="463">
        <v>120</v>
      </c>
      <c r="G27" s="464">
        <f>+E27/F27</f>
        <v>50</v>
      </c>
      <c r="H27" s="379">
        <f t="shared" si="5"/>
        <v>23400</v>
      </c>
      <c r="I27" s="102">
        <f>+G27*H27</f>
        <v>1170000</v>
      </c>
      <c r="J27" s="550"/>
      <c r="L27" s="112">
        <v>15000</v>
      </c>
      <c r="M27" s="112">
        <v>14000</v>
      </c>
      <c r="N27" s="112">
        <v>13000</v>
      </c>
      <c r="O27" s="101">
        <v>23400</v>
      </c>
    </row>
    <row r="28" spans="1:15" ht="24" customHeight="1">
      <c r="A28" s="545"/>
      <c r="B28" s="545"/>
      <c r="C28" s="12" t="s">
        <v>74</v>
      </c>
      <c r="D28" s="545"/>
      <c r="E28" s="461"/>
      <c r="F28" s="461"/>
      <c r="G28" s="465">
        <f>+G27</f>
        <v>50</v>
      </c>
      <c r="H28" s="346">
        <f t="shared" si="5"/>
        <v>23400</v>
      </c>
      <c r="I28" s="102">
        <f t="shared" ref="I28:I32" si="8">+G28*H28</f>
        <v>1170000</v>
      </c>
      <c r="J28" s="545"/>
      <c r="L28" s="112">
        <v>15000</v>
      </c>
      <c r="M28" s="112">
        <v>14000</v>
      </c>
      <c r="N28" s="112">
        <v>13000</v>
      </c>
      <c r="O28" s="101">
        <v>23400</v>
      </c>
    </row>
    <row r="29" spans="1:15" ht="24" customHeight="1">
      <c r="A29" s="545"/>
      <c r="B29" s="545"/>
      <c r="C29" s="12" t="s">
        <v>75</v>
      </c>
      <c r="D29" s="545"/>
      <c r="E29" s="461"/>
      <c r="F29" s="461"/>
      <c r="G29" s="465">
        <f t="shared" ref="G29:G32" si="9">+G28</f>
        <v>50</v>
      </c>
      <c r="H29" s="346">
        <f t="shared" si="5"/>
        <v>35000</v>
      </c>
      <c r="I29" s="102">
        <f t="shared" si="8"/>
        <v>1750000</v>
      </c>
      <c r="J29" s="545"/>
      <c r="L29" s="112">
        <v>35000</v>
      </c>
      <c r="M29" s="112">
        <v>33000</v>
      </c>
      <c r="N29" s="112">
        <v>30000</v>
      </c>
      <c r="O29" s="101">
        <v>31200</v>
      </c>
    </row>
    <row r="30" spans="1:15" ht="24" customHeight="1">
      <c r="A30" s="545"/>
      <c r="B30" s="545"/>
      <c r="C30" s="12" t="s">
        <v>76</v>
      </c>
      <c r="D30" s="545"/>
      <c r="E30" s="461"/>
      <c r="F30" s="461"/>
      <c r="G30" s="465">
        <f t="shared" si="9"/>
        <v>50</v>
      </c>
      <c r="H30" s="346">
        <f t="shared" si="5"/>
        <v>25000</v>
      </c>
      <c r="I30" s="102">
        <f t="shared" si="8"/>
        <v>1250000</v>
      </c>
      <c r="J30" s="545"/>
      <c r="L30" s="112">
        <v>25000</v>
      </c>
      <c r="M30" s="112">
        <v>25000</v>
      </c>
      <c r="N30" s="112">
        <v>22000</v>
      </c>
      <c r="O30" s="101">
        <v>15600</v>
      </c>
    </row>
    <row r="31" spans="1:15" ht="24" customHeight="1">
      <c r="A31" s="545"/>
      <c r="B31" s="545"/>
      <c r="C31" s="45" t="s">
        <v>77</v>
      </c>
      <c r="D31" s="545"/>
      <c r="E31" s="461"/>
      <c r="F31" s="461"/>
      <c r="G31" s="465">
        <f t="shared" si="9"/>
        <v>50</v>
      </c>
      <c r="H31" s="346">
        <f t="shared" si="5"/>
        <v>22000</v>
      </c>
      <c r="I31" s="102">
        <f t="shared" si="8"/>
        <v>1100000</v>
      </c>
      <c r="J31" s="545"/>
      <c r="L31" s="112">
        <v>22000</v>
      </c>
      <c r="M31" s="112">
        <v>21000</v>
      </c>
      <c r="N31" s="112">
        <v>20000</v>
      </c>
      <c r="O31" s="101">
        <v>11440</v>
      </c>
    </row>
    <row r="32" spans="1:15" ht="24" customHeight="1">
      <c r="A32" s="545"/>
      <c r="B32" s="545"/>
      <c r="C32" s="45" t="s">
        <v>146</v>
      </c>
      <c r="D32" s="545"/>
      <c r="E32" s="461"/>
      <c r="F32" s="461"/>
      <c r="G32" s="465">
        <f t="shared" si="9"/>
        <v>50</v>
      </c>
      <c r="H32" s="346">
        <f t="shared" si="5"/>
        <v>150000</v>
      </c>
      <c r="I32" s="102">
        <f t="shared" si="8"/>
        <v>7500000</v>
      </c>
      <c r="J32" s="545"/>
      <c r="L32" s="112">
        <v>150000</v>
      </c>
      <c r="M32" s="112">
        <v>150000</v>
      </c>
      <c r="N32" s="112">
        <v>140000</v>
      </c>
      <c r="O32" s="101">
        <v>46800</v>
      </c>
    </row>
    <row r="33" spans="1:15" ht="23.25" customHeight="1">
      <c r="A33" s="546"/>
      <c r="B33" s="618" t="s">
        <v>192</v>
      </c>
      <c r="C33" s="621"/>
      <c r="D33" s="339"/>
      <c r="E33" s="17"/>
      <c r="F33" s="469"/>
      <c r="G33" s="469"/>
      <c r="H33" s="336"/>
      <c r="I33" s="349">
        <f>SUM(I27:I32)</f>
        <v>13940000</v>
      </c>
      <c r="J33" s="17"/>
      <c r="L33" s="112"/>
      <c r="M33" s="112"/>
      <c r="N33" s="112"/>
      <c r="O33" s="469"/>
    </row>
    <row r="34" spans="1:15" ht="23.25" customHeight="1">
      <c r="A34" s="619" t="s">
        <v>654</v>
      </c>
      <c r="B34" s="620"/>
      <c r="C34" s="620"/>
      <c r="D34" s="620"/>
      <c r="E34" s="620"/>
      <c r="F34" s="620"/>
      <c r="G34" s="620"/>
      <c r="H34" s="490"/>
      <c r="I34" s="491">
        <f>+I45+I50+I58</f>
        <v>7137840</v>
      </c>
      <c r="J34" s="481"/>
      <c r="L34" s="112"/>
      <c r="M34" s="112"/>
      <c r="N34" s="112"/>
      <c r="O34" s="469"/>
    </row>
    <row r="35" spans="1:15" ht="23.25" customHeight="1">
      <c r="A35" s="599" t="s">
        <v>370</v>
      </c>
      <c r="B35" s="626" t="s">
        <v>371</v>
      </c>
      <c r="C35" s="333" t="s">
        <v>44</v>
      </c>
      <c r="D35" s="599" t="s">
        <v>372</v>
      </c>
      <c r="E35" s="599">
        <f>+IF(수량입력!F99&gt;0.1,1,0)</f>
        <v>1</v>
      </c>
      <c r="F35" s="544">
        <v>1</v>
      </c>
      <c r="G35" s="174">
        <f>+E35*F35</f>
        <v>1</v>
      </c>
      <c r="H35" s="379">
        <f t="shared" si="5"/>
        <v>15400</v>
      </c>
      <c r="I35" s="102">
        <f>+G35*H35</f>
        <v>15400</v>
      </c>
      <c r="J35" s="31"/>
      <c r="L35" s="112">
        <v>15000</v>
      </c>
      <c r="M35" s="112">
        <v>14000</v>
      </c>
      <c r="N35" s="112">
        <v>13000</v>
      </c>
      <c r="O35" s="188">
        <v>15400</v>
      </c>
    </row>
    <row r="36" spans="1:15" ht="23.25" customHeight="1">
      <c r="A36" s="600"/>
      <c r="B36" s="627"/>
      <c r="C36" s="334" t="s">
        <v>642</v>
      </c>
      <c r="D36" s="600"/>
      <c r="E36" s="600"/>
      <c r="F36" s="545"/>
      <c r="G36" s="175">
        <v>1</v>
      </c>
      <c r="H36" s="379">
        <f t="shared" si="5"/>
        <v>180000</v>
      </c>
      <c r="I36" s="102">
        <f t="shared" ref="I36:I41" si="10">+G36*H36</f>
        <v>180000</v>
      </c>
      <c r="J36" s="25"/>
      <c r="L36" s="112">
        <v>165000</v>
      </c>
      <c r="M36" s="101">
        <v>160000</v>
      </c>
      <c r="N36" s="101">
        <v>180000</v>
      </c>
      <c r="O36" s="101">
        <v>51040</v>
      </c>
    </row>
    <row r="37" spans="1:15" ht="23.25" customHeight="1">
      <c r="A37" s="600"/>
      <c r="B37" s="627"/>
      <c r="C37" s="1" t="s">
        <v>52</v>
      </c>
      <c r="D37" s="600"/>
      <c r="E37" s="600"/>
      <c r="F37" s="545"/>
      <c r="G37" s="175">
        <v>1</v>
      </c>
      <c r="H37" s="379">
        <f t="shared" si="5"/>
        <v>32000</v>
      </c>
      <c r="I37" s="102">
        <f t="shared" si="10"/>
        <v>32000</v>
      </c>
      <c r="J37" s="25"/>
      <c r="L37" s="112">
        <v>32000</v>
      </c>
      <c r="M37" s="101">
        <v>30000</v>
      </c>
      <c r="N37" s="101">
        <v>30000</v>
      </c>
      <c r="O37" s="101">
        <v>21840</v>
      </c>
    </row>
    <row r="38" spans="1:15" ht="23.25" customHeight="1">
      <c r="A38" s="600"/>
      <c r="B38" s="627"/>
      <c r="C38" s="1" t="s">
        <v>46</v>
      </c>
      <c r="D38" s="600"/>
      <c r="E38" s="600"/>
      <c r="F38" s="545"/>
      <c r="G38" s="175">
        <v>1</v>
      </c>
      <c r="H38" s="379">
        <f t="shared" si="5"/>
        <v>35000</v>
      </c>
      <c r="I38" s="102">
        <f t="shared" si="10"/>
        <v>35000</v>
      </c>
      <c r="J38" s="25"/>
      <c r="L38" s="112">
        <v>35000</v>
      </c>
      <c r="M38" s="101">
        <v>33000</v>
      </c>
      <c r="N38" s="101">
        <v>30000</v>
      </c>
      <c r="O38" s="101">
        <v>31200</v>
      </c>
    </row>
    <row r="39" spans="1:15" ht="23.25" customHeight="1">
      <c r="A39" s="600"/>
      <c r="B39" s="627"/>
      <c r="C39" s="334" t="s">
        <v>644</v>
      </c>
      <c r="D39" s="600"/>
      <c r="E39" s="600"/>
      <c r="F39" s="545"/>
      <c r="G39" s="175">
        <v>1</v>
      </c>
      <c r="H39" s="379">
        <f t="shared" si="5"/>
        <v>45000</v>
      </c>
      <c r="I39" s="102">
        <f t="shared" si="10"/>
        <v>45000</v>
      </c>
      <c r="J39" s="25"/>
      <c r="L39" s="112">
        <v>45000</v>
      </c>
      <c r="M39" s="101">
        <v>42000</v>
      </c>
      <c r="N39" s="101">
        <v>40000</v>
      </c>
      <c r="O39" s="101">
        <v>43120</v>
      </c>
    </row>
    <row r="40" spans="1:15" ht="23.25" customHeight="1">
      <c r="A40" s="600"/>
      <c r="B40" s="627"/>
      <c r="C40" s="334" t="s">
        <v>645</v>
      </c>
      <c r="D40" s="600"/>
      <c r="E40" s="600"/>
      <c r="F40" s="545"/>
      <c r="G40" s="175">
        <v>1</v>
      </c>
      <c r="H40" s="379">
        <f t="shared" si="5"/>
        <v>43120</v>
      </c>
      <c r="I40" s="102">
        <f t="shared" si="10"/>
        <v>43120</v>
      </c>
      <c r="J40" s="25"/>
      <c r="L40" s="112">
        <v>40000</v>
      </c>
      <c r="M40" s="101">
        <v>40000</v>
      </c>
      <c r="N40" s="101">
        <v>40000</v>
      </c>
      <c r="O40" s="101">
        <v>43120</v>
      </c>
    </row>
    <row r="41" spans="1:15" ht="23.25" customHeight="1">
      <c r="A41" s="600"/>
      <c r="B41" s="627"/>
      <c r="C41" s="334" t="s">
        <v>643</v>
      </c>
      <c r="D41" s="600"/>
      <c r="E41" s="600"/>
      <c r="F41" s="545"/>
      <c r="G41" s="175">
        <v>1</v>
      </c>
      <c r="H41" s="379">
        <f t="shared" si="5"/>
        <v>21000</v>
      </c>
      <c r="I41" s="102">
        <f t="shared" si="10"/>
        <v>21000</v>
      </c>
      <c r="J41" s="25"/>
      <c r="L41" s="112">
        <v>21000</v>
      </c>
      <c r="M41" s="112"/>
      <c r="N41" s="112"/>
      <c r="O41" s="459">
        <v>20000</v>
      </c>
    </row>
    <row r="42" spans="1:15" ht="23.25" customHeight="1">
      <c r="A42" s="600"/>
      <c r="B42" s="627"/>
      <c r="C42" s="334" t="s">
        <v>373</v>
      </c>
      <c r="D42" s="600"/>
      <c r="E42" s="600"/>
      <c r="F42" s="545"/>
      <c r="G42" s="175">
        <f>+G35</f>
        <v>1</v>
      </c>
      <c r="H42" s="380">
        <f t="shared" si="5"/>
        <v>61440</v>
      </c>
      <c r="I42" s="102">
        <f t="shared" ref="I42:I123" si="11">+G42*H42</f>
        <v>61440</v>
      </c>
      <c r="J42" s="25"/>
      <c r="L42" s="112">
        <v>55000</v>
      </c>
      <c r="M42" s="112">
        <v>52000</v>
      </c>
      <c r="N42" s="112">
        <v>50000</v>
      </c>
      <c r="O42" s="188">
        <v>61440</v>
      </c>
    </row>
    <row r="43" spans="1:15" ht="23.25" customHeight="1">
      <c r="A43" s="600"/>
      <c r="B43" s="627"/>
      <c r="C43" s="335" t="s">
        <v>374</v>
      </c>
      <c r="D43" s="609"/>
      <c r="E43" s="609"/>
      <c r="F43" s="546"/>
      <c r="G43" s="167">
        <f>+G42</f>
        <v>1</v>
      </c>
      <c r="H43" s="350">
        <f t="shared" si="5"/>
        <v>124800</v>
      </c>
      <c r="I43" s="349">
        <f t="shared" si="11"/>
        <v>124800</v>
      </c>
      <c r="J43" s="26"/>
      <c r="L43" s="112">
        <v>60000</v>
      </c>
      <c r="M43" s="112">
        <v>58000</v>
      </c>
      <c r="N43" s="112">
        <v>55000</v>
      </c>
      <c r="O43" s="188">
        <v>124800</v>
      </c>
    </row>
    <row r="44" spans="1:15" ht="23.25" customHeight="1">
      <c r="A44" s="600"/>
      <c r="B44" s="628"/>
      <c r="C44" s="381" t="s">
        <v>375</v>
      </c>
      <c r="D44" s="383" t="s">
        <v>450</v>
      </c>
      <c r="E44" s="335">
        <f>+수량입력!F99</f>
        <v>48000</v>
      </c>
      <c r="F44" s="453">
        <v>500</v>
      </c>
      <c r="G44" s="175">
        <f>+INT(E44/F44)+1</f>
        <v>97</v>
      </c>
      <c r="H44" s="350">
        <f t="shared" si="5"/>
        <v>52000</v>
      </c>
      <c r="I44" s="382">
        <f t="shared" si="11"/>
        <v>5044000</v>
      </c>
      <c r="J44" s="26"/>
      <c r="L44" s="112">
        <v>35000</v>
      </c>
      <c r="M44" s="112">
        <v>33000</v>
      </c>
      <c r="N44" s="112">
        <v>30000</v>
      </c>
      <c r="O44" s="188">
        <v>52000</v>
      </c>
    </row>
    <row r="45" spans="1:15" ht="23.25" customHeight="1">
      <c r="A45" s="609"/>
      <c r="B45" s="618" t="s">
        <v>192</v>
      </c>
      <c r="C45" s="621"/>
      <c r="D45" s="341"/>
      <c r="E45" s="334"/>
      <c r="F45" s="25"/>
      <c r="G45" s="25"/>
      <c r="H45" s="346"/>
      <c r="I45" s="103">
        <f>SUM(I35:I44)</f>
        <v>5601760</v>
      </c>
      <c r="J45" s="25"/>
      <c r="L45" s="112"/>
      <c r="M45" s="112"/>
      <c r="N45" s="112"/>
      <c r="O45" s="188"/>
    </row>
    <row r="46" spans="1:15" ht="23.25" customHeight="1">
      <c r="A46" s="599" t="s">
        <v>380</v>
      </c>
      <c r="B46" s="599" t="s">
        <v>381</v>
      </c>
      <c r="C46" s="329" t="s">
        <v>382</v>
      </c>
      <c r="D46" s="599" t="s">
        <v>383</v>
      </c>
      <c r="E46" s="599">
        <f>+수량입력!F100</f>
        <v>48000</v>
      </c>
      <c r="F46" s="544">
        <v>5000</v>
      </c>
      <c r="G46" s="175">
        <f>+INT(E46/F46)+1</f>
        <v>10</v>
      </c>
      <c r="H46" s="379">
        <f t="shared" si="5"/>
        <v>15600</v>
      </c>
      <c r="I46" s="102">
        <f t="shared" si="11"/>
        <v>156000</v>
      </c>
      <c r="J46" s="31"/>
      <c r="L46" s="112">
        <v>15000</v>
      </c>
      <c r="M46" s="112">
        <v>15000</v>
      </c>
      <c r="N46" s="112">
        <v>15000</v>
      </c>
      <c r="O46" s="188">
        <v>15600</v>
      </c>
    </row>
    <row r="47" spans="1:15" ht="23.25" customHeight="1">
      <c r="A47" s="600"/>
      <c r="B47" s="600"/>
      <c r="C47" s="331" t="s">
        <v>369</v>
      </c>
      <c r="D47" s="600"/>
      <c r="E47" s="600"/>
      <c r="F47" s="545"/>
      <c r="G47" s="436">
        <f>+G46</f>
        <v>10</v>
      </c>
      <c r="H47" s="380">
        <f t="shared" si="5"/>
        <v>62400</v>
      </c>
      <c r="I47" s="102">
        <f t="shared" si="11"/>
        <v>624000</v>
      </c>
      <c r="J47" s="25"/>
      <c r="L47" s="112">
        <v>22000</v>
      </c>
      <c r="M47" s="112">
        <v>21000</v>
      </c>
      <c r="N47" s="112">
        <v>20000</v>
      </c>
      <c r="O47" s="188">
        <v>62400</v>
      </c>
    </row>
    <row r="48" spans="1:15" ht="23.25" customHeight="1">
      <c r="A48" s="600"/>
      <c r="B48" s="600"/>
      <c r="C48" s="331" t="s">
        <v>384</v>
      </c>
      <c r="D48" s="600"/>
      <c r="E48" s="600"/>
      <c r="F48" s="545"/>
      <c r="G48" s="436">
        <f t="shared" ref="G48:G49" si="12">+G47</f>
        <v>10</v>
      </c>
      <c r="H48" s="380">
        <f t="shared" si="5"/>
        <v>35000</v>
      </c>
      <c r="I48" s="102">
        <f t="shared" si="11"/>
        <v>350000</v>
      </c>
      <c r="J48" s="25"/>
      <c r="L48" s="112">
        <v>35000</v>
      </c>
      <c r="M48" s="112">
        <v>33000</v>
      </c>
      <c r="N48" s="112">
        <v>30000</v>
      </c>
      <c r="O48" s="188">
        <v>31200</v>
      </c>
    </row>
    <row r="49" spans="1:15" ht="23.25" customHeight="1">
      <c r="A49" s="600"/>
      <c r="B49" s="609"/>
      <c r="C49" s="332" t="s">
        <v>385</v>
      </c>
      <c r="D49" s="609"/>
      <c r="E49" s="609"/>
      <c r="F49" s="546"/>
      <c r="G49" s="437">
        <f t="shared" si="12"/>
        <v>10</v>
      </c>
      <c r="H49" s="350">
        <f t="shared" si="5"/>
        <v>15600</v>
      </c>
      <c r="I49" s="349">
        <f t="shared" si="11"/>
        <v>156000</v>
      </c>
      <c r="J49" s="26"/>
      <c r="L49" s="112">
        <v>15000</v>
      </c>
      <c r="M49" s="112">
        <v>15000</v>
      </c>
      <c r="N49" s="112">
        <v>15000</v>
      </c>
      <c r="O49" s="188">
        <v>15600</v>
      </c>
    </row>
    <row r="50" spans="1:15" ht="23.25" customHeight="1">
      <c r="A50" s="609"/>
      <c r="B50" s="618" t="s">
        <v>192</v>
      </c>
      <c r="C50" s="621"/>
      <c r="D50" s="377"/>
      <c r="E50" s="377"/>
      <c r="F50" s="365"/>
      <c r="G50" s="25"/>
      <c r="H50" s="346"/>
      <c r="I50" s="103">
        <f>SUM(I46:I49)</f>
        <v>1286000</v>
      </c>
      <c r="J50" s="25"/>
      <c r="L50" s="112"/>
      <c r="M50" s="112"/>
      <c r="N50" s="112"/>
      <c r="O50" s="188"/>
    </row>
    <row r="51" spans="1:15" ht="23.25" customHeight="1">
      <c r="A51" s="599" t="s">
        <v>455</v>
      </c>
      <c r="B51" s="601" t="s">
        <v>386</v>
      </c>
      <c r="C51" s="325" t="s">
        <v>387</v>
      </c>
      <c r="D51" s="601" t="s">
        <v>388</v>
      </c>
      <c r="E51" s="599">
        <f>+IF(수량입력!F101&gt;0.1,1,0)</f>
        <v>1</v>
      </c>
      <c r="F51" s="544">
        <v>1</v>
      </c>
      <c r="G51" s="174">
        <f>+E51*F51</f>
        <v>1</v>
      </c>
      <c r="H51" s="379">
        <f t="shared" si="5"/>
        <v>26000</v>
      </c>
      <c r="I51" s="102">
        <f t="shared" si="11"/>
        <v>26000</v>
      </c>
      <c r="J51" s="31"/>
      <c r="L51" s="112">
        <v>10000</v>
      </c>
      <c r="M51" s="112">
        <v>10000</v>
      </c>
      <c r="N51" s="112">
        <v>10000</v>
      </c>
      <c r="O51" s="188">
        <v>26000</v>
      </c>
    </row>
    <row r="52" spans="1:15" ht="23.25" customHeight="1">
      <c r="A52" s="600"/>
      <c r="B52" s="600"/>
      <c r="C52" s="326" t="s">
        <v>389</v>
      </c>
      <c r="D52" s="600"/>
      <c r="E52" s="600"/>
      <c r="F52" s="545"/>
      <c r="G52" s="175">
        <f>+G51</f>
        <v>1</v>
      </c>
      <c r="H52" s="380">
        <f t="shared" si="5"/>
        <v>67600</v>
      </c>
      <c r="I52" s="102">
        <f t="shared" si="11"/>
        <v>67600</v>
      </c>
      <c r="J52" s="25"/>
      <c r="L52" s="112">
        <v>45000</v>
      </c>
      <c r="M52" s="112">
        <v>42000</v>
      </c>
      <c r="N52" s="112">
        <v>40000</v>
      </c>
      <c r="O52" s="188">
        <v>67600</v>
      </c>
    </row>
    <row r="53" spans="1:15" ht="23.25" customHeight="1">
      <c r="A53" s="600"/>
      <c r="B53" s="600"/>
      <c r="C53" s="326" t="s">
        <v>390</v>
      </c>
      <c r="D53" s="600"/>
      <c r="E53" s="600"/>
      <c r="F53" s="545"/>
      <c r="G53" s="175">
        <f>+G52</f>
        <v>1</v>
      </c>
      <c r="H53" s="380">
        <f t="shared" si="5"/>
        <v>26000</v>
      </c>
      <c r="I53" s="102">
        <f t="shared" si="11"/>
        <v>26000</v>
      </c>
      <c r="J53" s="25"/>
      <c r="L53" s="112">
        <v>15000</v>
      </c>
      <c r="M53" s="112">
        <v>15000</v>
      </c>
      <c r="N53" s="112">
        <v>15000</v>
      </c>
      <c r="O53" s="188">
        <v>26000</v>
      </c>
    </row>
    <row r="54" spans="1:15" ht="23.25" customHeight="1">
      <c r="A54" s="600"/>
      <c r="B54" s="609"/>
      <c r="C54" s="327" t="s">
        <v>391</v>
      </c>
      <c r="D54" s="609"/>
      <c r="E54" s="609"/>
      <c r="F54" s="546"/>
      <c r="G54" s="437">
        <f t="shared" ref="G54" si="13">+G53</f>
        <v>1</v>
      </c>
      <c r="H54" s="350">
        <f t="shared" si="5"/>
        <v>41600</v>
      </c>
      <c r="I54" s="349">
        <f t="shared" si="11"/>
        <v>41600</v>
      </c>
      <c r="J54" s="26"/>
      <c r="L54" s="112">
        <v>20000</v>
      </c>
      <c r="M54" s="112">
        <v>20000</v>
      </c>
      <c r="N54" s="112">
        <v>20000</v>
      </c>
      <c r="O54" s="188">
        <v>41600</v>
      </c>
    </row>
    <row r="55" spans="1:15" ht="23.25" customHeight="1">
      <c r="A55" s="600"/>
      <c r="B55" s="599" t="s">
        <v>454</v>
      </c>
      <c r="C55" s="80" t="s">
        <v>47</v>
      </c>
      <c r="D55" s="599" t="s">
        <v>176</v>
      </c>
      <c r="E55" s="544">
        <f>+IF(수량입력!F101&gt;0.1,1,0)</f>
        <v>1</v>
      </c>
      <c r="F55" s="367">
        <v>1</v>
      </c>
      <c r="G55" s="174">
        <f>+E55*F55</f>
        <v>1</v>
      </c>
      <c r="H55" s="379">
        <f t="shared" si="5"/>
        <v>40000</v>
      </c>
      <c r="I55" s="349">
        <f t="shared" si="11"/>
        <v>40000</v>
      </c>
      <c r="J55" s="364"/>
      <c r="L55" s="188">
        <v>40000</v>
      </c>
      <c r="M55" s="188">
        <v>38000</v>
      </c>
      <c r="N55" s="188">
        <v>38000</v>
      </c>
      <c r="O55" s="101">
        <v>31200</v>
      </c>
    </row>
    <row r="56" spans="1:15" ht="23.25" customHeight="1">
      <c r="A56" s="600"/>
      <c r="B56" s="600"/>
      <c r="C56" s="4" t="s">
        <v>77</v>
      </c>
      <c r="D56" s="600"/>
      <c r="E56" s="545"/>
      <c r="F56" s="375"/>
      <c r="G56" s="175">
        <f>+G55</f>
        <v>1</v>
      </c>
      <c r="H56" s="380">
        <f t="shared" si="5"/>
        <v>22880</v>
      </c>
      <c r="I56" s="349">
        <f t="shared" si="11"/>
        <v>22880</v>
      </c>
      <c r="J56" s="365"/>
      <c r="L56" s="188">
        <v>22000</v>
      </c>
      <c r="M56" s="188">
        <v>21000</v>
      </c>
      <c r="N56" s="188">
        <v>20000</v>
      </c>
      <c r="O56" s="101">
        <v>22880</v>
      </c>
    </row>
    <row r="57" spans="1:15" ht="23.25" customHeight="1">
      <c r="A57" s="600"/>
      <c r="B57" s="609"/>
      <c r="C57" s="4" t="s">
        <v>133</v>
      </c>
      <c r="D57" s="609"/>
      <c r="E57" s="546"/>
      <c r="F57" s="376"/>
      <c r="G57" s="167">
        <f>+G56</f>
        <v>1</v>
      </c>
      <c r="H57" s="350">
        <f t="shared" si="5"/>
        <v>26000</v>
      </c>
      <c r="I57" s="349">
        <f t="shared" si="11"/>
        <v>26000</v>
      </c>
      <c r="J57" s="366"/>
      <c r="L57" s="188">
        <v>25000</v>
      </c>
      <c r="M57" s="188">
        <v>25000</v>
      </c>
      <c r="N57" s="188">
        <v>25000</v>
      </c>
      <c r="O57" s="101">
        <v>26000</v>
      </c>
    </row>
    <row r="58" spans="1:15" ht="23.25" customHeight="1">
      <c r="A58" s="609"/>
      <c r="B58" s="618" t="s">
        <v>192</v>
      </c>
      <c r="C58" s="621"/>
      <c r="D58" s="339"/>
      <c r="E58" s="469"/>
      <c r="F58" s="77"/>
      <c r="G58" s="386"/>
      <c r="H58" s="77"/>
      <c r="I58" s="349">
        <f>SUM(I51:I57)</f>
        <v>250080</v>
      </c>
      <c r="J58" s="469"/>
      <c r="O58" s="188"/>
    </row>
    <row r="59" spans="1:15" ht="23.25" customHeight="1">
      <c r="A59" s="622" t="s">
        <v>655</v>
      </c>
      <c r="B59" s="623"/>
      <c r="C59" s="623"/>
      <c r="D59" s="623"/>
      <c r="E59" s="623"/>
      <c r="F59" s="623"/>
      <c r="G59" s="623"/>
      <c r="H59" s="484"/>
      <c r="I59" s="489">
        <f>+I68+I75</f>
        <v>1712000</v>
      </c>
      <c r="J59" s="485"/>
      <c r="O59" s="469"/>
    </row>
    <row r="60" spans="1:15" ht="23.25" customHeight="1">
      <c r="A60" s="599" t="s">
        <v>463</v>
      </c>
      <c r="B60" s="615" t="s">
        <v>400</v>
      </c>
      <c r="C60" s="329" t="s">
        <v>45</v>
      </c>
      <c r="D60" s="599" t="s">
        <v>451</v>
      </c>
      <c r="E60" s="599">
        <f>+IF(수량입력!F102&gt;0.1,1,0)</f>
        <v>1</v>
      </c>
      <c r="F60" s="544">
        <v>1</v>
      </c>
      <c r="G60" s="174">
        <f>+E60*F60</f>
        <v>1</v>
      </c>
      <c r="H60" s="379">
        <f t="shared" si="5"/>
        <v>180000</v>
      </c>
      <c r="I60" s="102">
        <f t="shared" ref="I60:I66" si="14">+G60*H60</f>
        <v>180000</v>
      </c>
      <c r="J60" s="31"/>
      <c r="L60" s="112">
        <v>165000</v>
      </c>
      <c r="M60" s="112">
        <v>160000</v>
      </c>
      <c r="N60" s="112">
        <v>180000</v>
      </c>
      <c r="O60" s="188">
        <v>51040</v>
      </c>
    </row>
    <row r="61" spans="1:15" ht="23.25" customHeight="1">
      <c r="A61" s="600"/>
      <c r="B61" s="616"/>
      <c r="C61" s="331" t="s">
        <v>401</v>
      </c>
      <c r="D61" s="600"/>
      <c r="E61" s="600"/>
      <c r="F61" s="545"/>
      <c r="G61" s="175">
        <f>+G60</f>
        <v>1</v>
      </c>
      <c r="H61" s="380">
        <f t="shared" si="5"/>
        <v>72800</v>
      </c>
      <c r="I61" s="102">
        <f t="shared" si="14"/>
        <v>72800</v>
      </c>
      <c r="J61" s="25"/>
      <c r="L61" s="112">
        <v>45000</v>
      </c>
      <c r="M61" s="112">
        <v>42000</v>
      </c>
      <c r="N61" s="112">
        <v>40000</v>
      </c>
      <c r="O61" s="188">
        <v>72800</v>
      </c>
    </row>
    <row r="62" spans="1:15" ht="23.25" customHeight="1">
      <c r="A62" s="600"/>
      <c r="B62" s="616"/>
      <c r="C62" s="331" t="s">
        <v>373</v>
      </c>
      <c r="D62" s="600"/>
      <c r="E62" s="600"/>
      <c r="F62" s="545"/>
      <c r="G62" s="175">
        <f>+G61</f>
        <v>1</v>
      </c>
      <c r="H62" s="380">
        <f t="shared" si="5"/>
        <v>61440</v>
      </c>
      <c r="I62" s="102">
        <f t="shared" si="14"/>
        <v>61440</v>
      </c>
      <c r="J62" s="25"/>
      <c r="L62" s="112">
        <v>55000</v>
      </c>
      <c r="M62" s="112">
        <v>52000</v>
      </c>
      <c r="N62" s="112">
        <v>50000</v>
      </c>
      <c r="O62" s="188">
        <v>61440</v>
      </c>
    </row>
    <row r="63" spans="1:15" ht="23.25" customHeight="1">
      <c r="A63" s="600"/>
      <c r="B63" s="616"/>
      <c r="C63" s="331" t="s">
        <v>402</v>
      </c>
      <c r="D63" s="600"/>
      <c r="E63" s="600"/>
      <c r="F63" s="545"/>
      <c r="G63" s="436">
        <f t="shared" ref="G63:G66" si="15">+G62</f>
        <v>1</v>
      </c>
      <c r="H63" s="380">
        <f t="shared" si="5"/>
        <v>32000</v>
      </c>
      <c r="I63" s="102">
        <f t="shared" si="14"/>
        <v>32000</v>
      </c>
      <c r="J63" s="25"/>
      <c r="L63" s="112">
        <v>32000</v>
      </c>
      <c r="M63" s="112">
        <v>30000</v>
      </c>
      <c r="N63" s="112">
        <v>30000</v>
      </c>
      <c r="O63" s="188">
        <v>21840</v>
      </c>
    </row>
    <row r="64" spans="1:15" ht="23.25" customHeight="1">
      <c r="A64" s="600"/>
      <c r="B64" s="616"/>
      <c r="C64" s="331" t="s">
        <v>366</v>
      </c>
      <c r="D64" s="600"/>
      <c r="E64" s="600"/>
      <c r="F64" s="545"/>
      <c r="G64" s="436">
        <f t="shared" si="15"/>
        <v>1</v>
      </c>
      <c r="H64" s="380">
        <f t="shared" si="5"/>
        <v>36400</v>
      </c>
      <c r="I64" s="102">
        <f t="shared" si="14"/>
        <v>36400</v>
      </c>
      <c r="J64" s="25"/>
      <c r="L64" s="112">
        <v>35000</v>
      </c>
      <c r="M64" s="112">
        <v>33000</v>
      </c>
      <c r="N64" s="112">
        <v>30000</v>
      </c>
      <c r="O64" s="188">
        <v>36400</v>
      </c>
    </row>
    <row r="65" spans="1:15" ht="23.25" customHeight="1">
      <c r="A65" s="600"/>
      <c r="B65" s="616"/>
      <c r="C65" s="331" t="s">
        <v>403</v>
      </c>
      <c r="D65" s="600"/>
      <c r="E65" s="600"/>
      <c r="F65" s="545"/>
      <c r="G65" s="436">
        <f t="shared" si="15"/>
        <v>1</v>
      </c>
      <c r="H65" s="380">
        <f t="shared" si="5"/>
        <v>40000</v>
      </c>
      <c r="I65" s="102">
        <f t="shared" si="14"/>
        <v>40000</v>
      </c>
      <c r="J65" s="25"/>
      <c r="L65" s="112">
        <v>40000</v>
      </c>
      <c r="M65" s="112">
        <v>38000</v>
      </c>
      <c r="N65" s="112">
        <v>38000</v>
      </c>
      <c r="O65" s="188">
        <v>31200</v>
      </c>
    </row>
    <row r="66" spans="1:15" ht="23.25" customHeight="1">
      <c r="A66" s="600"/>
      <c r="B66" s="617"/>
      <c r="C66" s="332" t="s">
        <v>404</v>
      </c>
      <c r="D66" s="609"/>
      <c r="E66" s="609"/>
      <c r="F66" s="546"/>
      <c r="G66" s="437">
        <f t="shared" si="15"/>
        <v>1</v>
      </c>
      <c r="H66" s="350">
        <f t="shared" si="5"/>
        <v>41600</v>
      </c>
      <c r="I66" s="349">
        <f t="shared" si="14"/>
        <v>41600</v>
      </c>
      <c r="J66" s="26"/>
      <c r="L66" s="112">
        <v>40000</v>
      </c>
      <c r="M66" s="112">
        <v>38000</v>
      </c>
      <c r="N66" s="112">
        <v>35000</v>
      </c>
      <c r="O66" s="188">
        <v>41600</v>
      </c>
    </row>
    <row r="67" spans="1:15" ht="23.25" customHeight="1">
      <c r="A67" s="600"/>
      <c r="B67" s="476" t="s">
        <v>663</v>
      </c>
      <c r="C67" s="325" t="s">
        <v>453</v>
      </c>
      <c r="D67" s="472" t="s">
        <v>551</v>
      </c>
      <c r="E67" s="472">
        <f>+수량입력!F102</f>
        <v>450</v>
      </c>
      <c r="F67" s="463">
        <v>100</v>
      </c>
      <c r="G67" s="175">
        <f>+INT(E67/F67)+1</f>
        <v>5</v>
      </c>
      <c r="H67" s="379">
        <f t="shared" si="5"/>
        <v>52000</v>
      </c>
      <c r="I67" s="102">
        <f t="shared" ref="I67" si="16">+G67*H67</f>
        <v>260000</v>
      </c>
      <c r="J67" s="31"/>
      <c r="L67" s="112">
        <v>35000</v>
      </c>
      <c r="M67" s="112">
        <v>33000</v>
      </c>
      <c r="N67" s="112">
        <v>30000</v>
      </c>
      <c r="O67" s="188">
        <v>52000</v>
      </c>
    </row>
    <row r="68" spans="1:15" ht="23.25" customHeight="1">
      <c r="A68" s="600"/>
      <c r="B68" s="625" t="s">
        <v>192</v>
      </c>
      <c r="C68" s="621"/>
      <c r="D68" s="339"/>
      <c r="E68" s="337"/>
      <c r="F68" s="469"/>
      <c r="G68" s="17"/>
      <c r="H68" s="336"/>
      <c r="I68" s="349">
        <f>SUM(I67)</f>
        <v>260000</v>
      </c>
      <c r="J68" s="17"/>
      <c r="L68" s="112"/>
      <c r="M68" s="112"/>
      <c r="N68" s="112"/>
      <c r="O68" s="188"/>
    </row>
    <row r="69" spans="1:15" ht="23.25" customHeight="1">
      <c r="A69" s="600"/>
      <c r="B69" s="478" t="s">
        <v>664</v>
      </c>
      <c r="C69" s="479" t="s">
        <v>679</v>
      </c>
      <c r="D69" s="472" t="s">
        <v>683</v>
      </c>
      <c r="E69" s="473">
        <f>+수량입력!F102</f>
        <v>450</v>
      </c>
      <c r="F69" s="461">
        <v>100</v>
      </c>
      <c r="G69" s="175">
        <f>+INT(E69/F69)+1</f>
        <v>5</v>
      </c>
      <c r="H69" s="389">
        <f t="shared" ref="H69:H71" si="17">MAX($L69,$M69,$N69,$O69)</f>
        <v>250000</v>
      </c>
      <c r="I69" s="104">
        <f t="shared" ref="I69:I71" si="18">+G69*H69</f>
        <v>1250000</v>
      </c>
      <c r="J69" s="25"/>
      <c r="L69" s="469">
        <v>250000</v>
      </c>
      <c r="M69" s="469">
        <v>250000</v>
      </c>
      <c r="N69" s="469">
        <v>250000</v>
      </c>
      <c r="O69" s="469">
        <v>156000</v>
      </c>
    </row>
    <row r="70" spans="1:15" ht="23.25" customHeight="1">
      <c r="A70" s="600"/>
      <c r="B70" s="480" t="s">
        <v>665</v>
      </c>
      <c r="C70" s="479" t="s">
        <v>689</v>
      </c>
      <c r="D70" s="473"/>
      <c r="E70" s="473">
        <f>+수량입력!F102*0.5</f>
        <v>225</v>
      </c>
      <c r="F70" s="461">
        <v>3000</v>
      </c>
      <c r="G70" s="175">
        <f>+INT(E70/F70)+1</f>
        <v>1</v>
      </c>
      <c r="H70" s="389">
        <f t="shared" si="17"/>
        <v>35000</v>
      </c>
      <c r="I70" s="104">
        <f t="shared" si="18"/>
        <v>35000</v>
      </c>
      <c r="J70" s="25"/>
      <c r="L70" s="469">
        <v>35000</v>
      </c>
      <c r="M70" s="469">
        <v>33000</v>
      </c>
      <c r="N70" s="469">
        <v>30000</v>
      </c>
      <c r="O70" s="469">
        <v>31200</v>
      </c>
    </row>
    <row r="71" spans="1:15" ht="23.25" customHeight="1">
      <c r="A71" s="600"/>
      <c r="B71" s="480"/>
      <c r="C71" s="479" t="s">
        <v>680</v>
      </c>
      <c r="D71" s="473"/>
      <c r="E71" s="334"/>
      <c r="F71" s="461"/>
      <c r="G71" s="175">
        <f>+G70</f>
        <v>1</v>
      </c>
      <c r="H71" s="389">
        <f t="shared" si="17"/>
        <v>40000</v>
      </c>
      <c r="I71" s="104">
        <f t="shared" si="18"/>
        <v>40000</v>
      </c>
      <c r="J71" s="25"/>
      <c r="L71" s="469">
        <v>40000</v>
      </c>
      <c r="M71" s="469">
        <v>38000</v>
      </c>
      <c r="N71" s="469">
        <v>35000</v>
      </c>
      <c r="O71" s="469">
        <v>11440</v>
      </c>
    </row>
    <row r="72" spans="1:15" ht="24" customHeight="1">
      <c r="A72" s="600"/>
      <c r="B72" s="480" t="s">
        <v>666</v>
      </c>
      <c r="C72" s="3" t="s">
        <v>126</v>
      </c>
      <c r="D72" s="606" t="s">
        <v>148</v>
      </c>
      <c r="E72" s="550">
        <f>+E70</f>
        <v>225</v>
      </c>
      <c r="F72" s="544">
        <v>3000</v>
      </c>
      <c r="G72" s="175">
        <f>+INT(E72/F72)+1</f>
        <v>1</v>
      </c>
      <c r="H72" s="389">
        <f t="shared" ref="H72:H74" si="19">MAX($L72,$M72,$N72,$O72)</f>
        <v>35000</v>
      </c>
      <c r="I72" s="104">
        <f t="shared" ref="I72:I74" si="20">+G72*H72</f>
        <v>35000</v>
      </c>
      <c r="J72" s="550" t="s">
        <v>175</v>
      </c>
      <c r="L72" s="469">
        <v>35000</v>
      </c>
      <c r="M72" s="469">
        <v>33000</v>
      </c>
      <c r="N72" s="469">
        <v>30000</v>
      </c>
      <c r="O72" s="469">
        <v>31200</v>
      </c>
    </row>
    <row r="73" spans="1:15" ht="24" customHeight="1">
      <c r="A73" s="600"/>
      <c r="B73" s="480"/>
      <c r="C73" s="4" t="s">
        <v>134</v>
      </c>
      <c r="D73" s="557"/>
      <c r="E73" s="604"/>
      <c r="F73" s="545"/>
      <c r="G73" s="175">
        <f>+G72</f>
        <v>1</v>
      </c>
      <c r="H73" s="390">
        <f t="shared" si="19"/>
        <v>40000</v>
      </c>
      <c r="I73" s="105">
        <f t="shared" si="20"/>
        <v>40000</v>
      </c>
      <c r="J73" s="545"/>
      <c r="L73" s="469">
        <v>40000</v>
      </c>
      <c r="M73" s="469">
        <v>38000</v>
      </c>
      <c r="N73" s="469">
        <v>35000</v>
      </c>
      <c r="O73" s="469">
        <v>11440</v>
      </c>
    </row>
    <row r="74" spans="1:15" ht="24" customHeight="1">
      <c r="A74" s="600"/>
      <c r="B74" s="480" t="s">
        <v>681</v>
      </c>
      <c r="C74" s="4" t="s">
        <v>135</v>
      </c>
      <c r="D74" s="575"/>
      <c r="E74" s="605"/>
      <c r="F74" s="546"/>
      <c r="G74" s="167">
        <f>+G73</f>
        <v>1</v>
      </c>
      <c r="H74" s="391">
        <f t="shared" si="19"/>
        <v>52000</v>
      </c>
      <c r="I74" s="153">
        <f t="shared" si="20"/>
        <v>52000</v>
      </c>
      <c r="J74" s="546"/>
      <c r="L74" s="469" t="s">
        <v>440</v>
      </c>
      <c r="M74" s="469" t="s">
        <v>440</v>
      </c>
      <c r="N74" s="469" t="s">
        <v>440</v>
      </c>
      <c r="O74" s="469">
        <v>52000</v>
      </c>
    </row>
    <row r="75" spans="1:15" ht="23.25" customHeight="1">
      <c r="A75" s="609"/>
      <c r="B75" s="625" t="s">
        <v>192</v>
      </c>
      <c r="C75" s="621"/>
      <c r="D75" s="339"/>
      <c r="E75" s="337"/>
      <c r="F75" s="469"/>
      <c r="G75" s="17"/>
      <c r="H75" s="336"/>
      <c r="I75" s="349">
        <f>SUM(I69:I74)</f>
        <v>1452000</v>
      </c>
      <c r="J75" s="17"/>
      <c r="L75" s="112"/>
      <c r="M75" s="112"/>
      <c r="N75" s="112"/>
      <c r="O75" s="469"/>
    </row>
    <row r="76" spans="1:15" ht="23.25" customHeight="1">
      <c r="A76" s="622" t="s">
        <v>656</v>
      </c>
      <c r="B76" s="623"/>
      <c r="C76" s="623"/>
      <c r="D76" s="623"/>
      <c r="E76" s="623"/>
      <c r="F76" s="623"/>
      <c r="G76" s="623"/>
      <c r="H76" s="623"/>
      <c r="I76" s="489">
        <f>+I85+I92</f>
        <v>8216240</v>
      </c>
      <c r="J76" s="485"/>
      <c r="L76" s="112"/>
      <c r="M76" s="112"/>
      <c r="N76" s="112"/>
      <c r="O76" s="469"/>
    </row>
    <row r="77" spans="1:15" ht="23.25" customHeight="1">
      <c r="A77" s="599" t="s">
        <v>465</v>
      </c>
      <c r="B77" s="615" t="s">
        <v>400</v>
      </c>
      <c r="C77" s="329" t="s">
        <v>45</v>
      </c>
      <c r="D77" s="599" t="s">
        <v>451</v>
      </c>
      <c r="E77" s="599">
        <f>+IF(수량입력!F103&gt;0.1,1,0)</f>
        <v>1</v>
      </c>
      <c r="F77" s="544">
        <v>1</v>
      </c>
      <c r="G77" s="174">
        <f>+E77*F77</f>
        <v>1</v>
      </c>
      <c r="H77" s="379">
        <f t="shared" si="5"/>
        <v>180000</v>
      </c>
      <c r="I77" s="102">
        <f t="shared" si="11"/>
        <v>180000</v>
      </c>
      <c r="J77" s="31"/>
      <c r="L77" s="112">
        <v>165000</v>
      </c>
      <c r="M77" s="112">
        <v>160000</v>
      </c>
      <c r="N77" s="112">
        <v>180000</v>
      </c>
      <c r="O77" s="188">
        <v>51040</v>
      </c>
    </row>
    <row r="78" spans="1:15" ht="23.25" customHeight="1">
      <c r="A78" s="600"/>
      <c r="B78" s="616"/>
      <c r="C78" s="331" t="s">
        <v>401</v>
      </c>
      <c r="D78" s="600"/>
      <c r="E78" s="600"/>
      <c r="F78" s="545"/>
      <c r="G78" s="175">
        <f>+G77</f>
        <v>1</v>
      </c>
      <c r="H78" s="380">
        <f t="shared" si="5"/>
        <v>72800</v>
      </c>
      <c r="I78" s="102">
        <f t="shared" si="11"/>
        <v>72800</v>
      </c>
      <c r="J78" s="25"/>
      <c r="L78" s="112">
        <v>45000</v>
      </c>
      <c r="M78" s="112">
        <v>42000</v>
      </c>
      <c r="N78" s="112">
        <v>40000</v>
      </c>
      <c r="O78" s="188">
        <v>72800</v>
      </c>
    </row>
    <row r="79" spans="1:15" ht="23.25" customHeight="1">
      <c r="A79" s="600"/>
      <c r="B79" s="616"/>
      <c r="C79" s="331" t="s">
        <v>373</v>
      </c>
      <c r="D79" s="600"/>
      <c r="E79" s="600"/>
      <c r="F79" s="545"/>
      <c r="G79" s="175">
        <f>+G78</f>
        <v>1</v>
      </c>
      <c r="H79" s="380">
        <f t="shared" si="5"/>
        <v>61440</v>
      </c>
      <c r="I79" s="102">
        <f t="shared" si="11"/>
        <v>61440</v>
      </c>
      <c r="J79" s="25"/>
      <c r="L79" s="112">
        <v>55000</v>
      </c>
      <c r="M79" s="112">
        <v>52000</v>
      </c>
      <c r="N79" s="112">
        <v>50000</v>
      </c>
      <c r="O79" s="188">
        <v>61440</v>
      </c>
    </row>
    <row r="80" spans="1:15" ht="23.25" customHeight="1">
      <c r="A80" s="600"/>
      <c r="B80" s="616"/>
      <c r="C80" s="331" t="s">
        <v>402</v>
      </c>
      <c r="D80" s="600"/>
      <c r="E80" s="600"/>
      <c r="F80" s="545"/>
      <c r="G80" s="436">
        <f t="shared" ref="G80:G83" si="21">+G79</f>
        <v>1</v>
      </c>
      <c r="H80" s="380">
        <f t="shared" si="5"/>
        <v>32000</v>
      </c>
      <c r="I80" s="102">
        <f t="shared" si="11"/>
        <v>32000</v>
      </c>
      <c r="J80" s="25"/>
      <c r="L80" s="112">
        <v>32000</v>
      </c>
      <c r="M80" s="112">
        <v>30000</v>
      </c>
      <c r="N80" s="112">
        <v>30000</v>
      </c>
      <c r="O80" s="188">
        <v>21840</v>
      </c>
    </row>
    <row r="81" spans="1:15" ht="23.25" customHeight="1">
      <c r="A81" s="600"/>
      <c r="B81" s="616"/>
      <c r="C81" s="331" t="s">
        <v>366</v>
      </c>
      <c r="D81" s="600"/>
      <c r="E81" s="600"/>
      <c r="F81" s="545"/>
      <c r="G81" s="436">
        <f t="shared" si="21"/>
        <v>1</v>
      </c>
      <c r="H81" s="380">
        <f t="shared" si="5"/>
        <v>36400</v>
      </c>
      <c r="I81" s="102">
        <f t="shared" si="11"/>
        <v>36400</v>
      </c>
      <c r="J81" s="25"/>
      <c r="L81" s="112">
        <v>35000</v>
      </c>
      <c r="M81" s="112">
        <v>33000</v>
      </c>
      <c r="N81" s="112">
        <v>30000</v>
      </c>
      <c r="O81" s="188">
        <v>36400</v>
      </c>
    </row>
    <row r="82" spans="1:15" ht="23.25" customHeight="1">
      <c r="A82" s="600"/>
      <c r="B82" s="616"/>
      <c r="C82" s="331" t="s">
        <v>403</v>
      </c>
      <c r="D82" s="600"/>
      <c r="E82" s="600"/>
      <c r="F82" s="545"/>
      <c r="G82" s="436">
        <f t="shared" si="21"/>
        <v>1</v>
      </c>
      <c r="H82" s="380">
        <f t="shared" si="5"/>
        <v>40000</v>
      </c>
      <c r="I82" s="102">
        <f t="shared" si="11"/>
        <v>40000</v>
      </c>
      <c r="J82" s="25"/>
      <c r="L82" s="112">
        <v>40000</v>
      </c>
      <c r="M82" s="112">
        <v>38000</v>
      </c>
      <c r="N82" s="112">
        <v>38000</v>
      </c>
      <c r="O82" s="188">
        <v>31200</v>
      </c>
    </row>
    <row r="83" spans="1:15" ht="23.25" customHeight="1">
      <c r="A83" s="600"/>
      <c r="B83" s="616"/>
      <c r="C83" s="331" t="s">
        <v>404</v>
      </c>
      <c r="D83" s="600"/>
      <c r="E83" s="600"/>
      <c r="F83" s="545"/>
      <c r="G83" s="436">
        <f t="shared" si="21"/>
        <v>1</v>
      </c>
      <c r="H83" s="380">
        <f t="shared" si="5"/>
        <v>41600</v>
      </c>
      <c r="I83" s="102">
        <f t="shared" si="11"/>
        <v>41600</v>
      </c>
      <c r="J83" s="25"/>
      <c r="L83" s="112">
        <v>40000</v>
      </c>
      <c r="M83" s="112">
        <v>38000</v>
      </c>
      <c r="N83" s="112">
        <v>35000</v>
      </c>
      <c r="O83" s="188">
        <v>41600</v>
      </c>
    </row>
    <row r="84" spans="1:15" ht="23.25" customHeight="1">
      <c r="A84" s="600"/>
      <c r="B84" s="476" t="s">
        <v>663</v>
      </c>
      <c r="C84" s="330" t="s">
        <v>453</v>
      </c>
      <c r="D84" s="473" t="s">
        <v>551</v>
      </c>
      <c r="E84" s="473">
        <f>+수량입력!F103</f>
        <v>2400</v>
      </c>
      <c r="F84" s="461">
        <v>100</v>
      </c>
      <c r="G84" s="175">
        <f>+INT(E84/F84)+1</f>
        <v>25</v>
      </c>
      <c r="H84" s="346">
        <f t="shared" si="5"/>
        <v>52000</v>
      </c>
      <c r="I84" s="103">
        <f t="shared" si="11"/>
        <v>1300000</v>
      </c>
      <c r="J84" s="25"/>
      <c r="L84" s="112">
        <v>35000</v>
      </c>
      <c r="M84" s="112">
        <v>33000</v>
      </c>
      <c r="N84" s="112">
        <v>30000</v>
      </c>
      <c r="O84" s="469">
        <v>52000</v>
      </c>
    </row>
    <row r="85" spans="1:15" ht="23.25" customHeight="1">
      <c r="A85" s="600"/>
      <c r="B85" s="625" t="s">
        <v>192</v>
      </c>
      <c r="C85" s="621"/>
      <c r="D85" s="473"/>
      <c r="E85" s="473"/>
      <c r="F85" s="461"/>
      <c r="G85" s="175"/>
      <c r="H85" s="346"/>
      <c r="I85" s="103">
        <f>SUM(I77:I84)</f>
        <v>1764240</v>
      </c>
      <c r="J85" s="25"/>
      <c r="L85" s="112"/>
      <c r="M85" s="112"/>
      <c r="N85" s="112"/>
      <c r="O85" s="465"/>
    </row>
    <row r="86" spans="1:15" ht="23.25" customHeight="1">
      <c r="A86" s="600"/>
      <c r="B86" s="478" t="s">
        <v>664</v>
      </c>
      <c r="C86" s="479" t="s">
        <v>679</v>
      </c>
      <c r="D86" s="472" t="s">
        <v>682</v>
      </c>
      <c r="E86" s="334">
        <f>+수량입력!F103</f>
        <v>2400</v>
      </c>
      <c r="F86" s="461">
        <v>100</v>
      </c>
      <c r="G86" s="175">
        <f>+INT(E86/F86)+1</f>
        <v>25</v>
      </c>
      <c r="H86" s="389">
        <f t="shared" ref="H86:H88" si="22">MAX($L86,$M86,$N86,$O86)</f>
        <v>250000</v>
      </c>
      <c r="I86" s="104">
        <f t="shared" ref="I86:I88" si="23">+G86*H86</f>
        <v>6250000</v>
      </c>
      <c r="J86" s="25"/>
      <c r="L86" s="469">
        <v>250000</v>
      </c>
      <c r="M86" s="469">
        <v>250000</v>
      </c>
      <c r="N86" s="469">
        <v>250000</v>
      </c>
      <c r="O86" s="469">
        <v>156000</v>
      </c>
    </row>
    <row r="87" spans="1:15" ht="23.25" customHeight="1">
      <c r="A87" s="600"/>
      <c r="B87" s="480" t="s">
        <v>665</v>
      </c>
      <c r="C87" s="479" t="s">
        <v>689</v>
      </c>
      <c r="D87" s="610" t="s">
        <v>691</v>
      </c>
      <c r="E87" s="334">
        <f>+수량입력!F108</f>
        <v>1</v>
      </c>
      <c r="F87" s="461">
        <v>30</v>
      </c>
      <c r="G87" s="175">
        <f>+INT(E87/F87)+1</f>
        <v>1</v>
      </c>
      <c r="H87" s="389">
        <f t="shared" si="22"/>
        <v>35000</v>
      </c>
      <c r="I87" s="104">
        <f t="shared" si="23"/>
        <v>35000</v>
      </c>
      <c r="J87" s="25"/>
      <c r="L87" s="469">
        <v>35000</v>
      </c>
      <c r="M87" s="469">
        <v>33000</v>
      </c>
      <c r="N87" s="469">
        <v>30000</v>
      </c>
      <c r="O87" s="469">
        <v>31200</v>
      </c>
    </row>
    <row r="88" spans="1:15" ht="23.25" customHeight="1">
      <c r="A88" s="600"/>
      <c r="B88" s="480"/>
      <c r="C88" s="479" t="s">
        <v>680</v>
      </c>
      <c r="D88" s="611"/>
      <c r="E88" s="334"/>
      <c r="F88" s="461"/>
      <c r="G88" s="175">
        <f>+G87</f>
        <v>1</v>
      </c>
      <c r="H88" s="389">
        <f t="shared" si="22"/>
        <v>40000</v>
      </c>
      <c r="I88" s="104">
        <f t="shared" si="23"/>
        <v>40000</v>
      </c>
      <c r="J88" s="25"/>
      <c r="L88" s="469">
        <v>40000</v>
      </c>
      <c r="M88" s="469">
        <v>38000</v>
      </c>
      <c r="N88" s="469">
        <v>35000</v>
      </c>
      <c r="O88" s="469">
        <v>11440</v>
      </c>
    </row>
    <row r="89" spans="1:15" ht="24" customHeight="1">
      <c r="A89" s="600"/>
      <c r="B89" s="480" t="s">
        <v>666</v>
      </c>
      <c r="C89" s="3" t="s">
        <v>126</v>
      </c>
      <c r="D89" s="606" t="s">
        <v>690</v>
      </c>
      <c r="E89" s="486">
        <f>+수량입력!F109</f>
        <v>1</v>
      </c>
      <c r="F89" s="348">
        <v>30</v>
      </c>
      <c r="G89" s="175">
        <f>+INT(E89/F89)+1</f>
        <v>1</v>
      </c>
      <c r="H89" s="389">
        <f t="shared" ref="H89:H91" si="24">MAX($L89,$M89,$N89,$O89)</f>
        <v>35000</v>
      </c>
      <c r="I89" s="104">
        <f t="shared" ref="I89:I91" si="25">+G89*H89</f>
        <v>35000</v>
      </c>
      <c r="J89" s="550" t="s">
        <v>175</v>
      </c>
      <c r="L89" s="469">
        <v>35000</v>
      </c>
      <c r="M89" s="469">
        <v>33000</v>
      </c>
      <c r="N89" s="469">
        <v>30000</v>
      </c>
      <c r="O89" s="469">
        <v>31200</v>
      </c>
    </row>
    <row r="90" spans="1:15" ht="24" customHeight="1">
      <c r="A90" s="600"/>
      <c r="B90" s="480"/>
      <c r="C90" s="4" t="s">
        <v>134</v>
      </c>
      <c r="D90" s="557"/>
      <c r="E90" s="487"/>
      <c r="F90" s="33"/>
      <c r="G90" s="175">
        <f>+G89</f>
        <v>1</v>
      </c>
      <c r="H90" s="390">
        <f t="shared" si="24"/>
        <v>40000</v>
      </c>
      <c r="I90" s="105">
        <f t="shared" si="25"/>
        <v>40000</v>
      </c>
      <c r="J90" s="545"/>
      <c r="L90" s="469">
        <v>40000</v>
      </c>
      <c r="M90" s="469">
        <v>38000</v>
      </c>
      <c r="N90" s="469">
        <v>35000</v>
      </c>
      <c r="O90" s="469">
        <v>11440</v>
      </c>
    </row>
    <row r="91" spans="1:15" ht="24" customHeight="1">
      <c r="A91" s="600"/>
      <c r="B91" s="480" t="s">
        <v>681</v>
      </c>
      <c r="C91" s="4" t="s">
        <v>135</v>
      </c>
      <c r="D91" s="575"/>
      <c r="E91" s="488"/>
      <c r="F91" s="164"/>
      <c r="G91" s="167">
        <f>+G90</f>
        <v>1</v>
      </c>
      <c r="H91" s="391">
        <f t="shared" si="24"/>
        <v>52000</v>
      </c>
      <c r="I91" s="153">
        <f t="shared" si="25"/>
        <v>52000</v>
      </c>
      <c r="J91" s="546"/>
      <c r="L91" s="469" t="s">
        <v>440</v>
      </c>
      <c r="M91" s="469" t="s">
        <v>440</v>
      </c>
      <c r="N91" s="469" t="s">
        <v>440</v>
      </c>
      <c r="O91" s="469">
        <v>52000</v>
      </c>
    </row>
    <row r="92" spans="1:15" ht="23.25" customHeight="1">
      <c r="A92" s="609"/>
      <c r="B92" s="625" t="s">
        <v>192</v>
      </c>
      <c r="C92" s="621"/>
      <c r="D92" s="339"/>
      <c r="E92" s="337"/>
      <c r="F92" s="469"/>
      <c r="G92" s="17"/>
      <c r="H92" s="336"/>
      <c r="I92" s="349">
        <f>SUM(I86:I91)</f>
        <v>6452000</v>
      </c>
      <c r="J92" s="17"/>
      <c r="L92" s="112"/>
      <c r="M92" s="112"/>
      <c r="N92" s="112"/>
      <c r="O92" s="469"/>
    </row>
    <row r="93" spans="1:15" ht="23.25" customHeight="1">
      <c r="A93" s="629" t="s">
        <v>684</v>
      </c>
      <c r="B93" s="630"/>
      <c r="C93" s="630"/>
      <c r="D93" s="630"/>
      <c r="E93" s="630"/>
      <c r="F93" s="630"/>
      <c r="G93" s="630"/>
      <c r="H93" s="630"/>
      <c r="I93" s="483">
        <f>+I105+I112+I124</f>
        <v>24347560</v>
      </c>
      <c r="J93" s="482"/>
      <c r="L93" s="112"/>
      <c r="M93" s="112"/>
      <c r="N93" s="112"/>
      <c r="O93" s="469"/>
    </row>
    <row r="94" spans="1:15" ht="23.25" customHeight="1">
      <c r="A94" s="613" t="s">
        <v>684</v>
      </c>
      <c r="B94" s="626" t="s">
        <v>685</v>
      </c>
      <c r="C94" s="333" t="s">
        <v>44</v>
      </c>
      <c r="D94" s="599" t="s">
        <v>372</v>
      </c>
      <c r="E94" s="599">
        <f>+IF(수량입력!F110&gt;0.1,1,0)</f>
        <v>1</v>
      </c>
      <c r="F94" s="544">
        <v>1</v>
      </c>
      <c r="G94" s="174">
        <f>+E94*F94</f>
        <v>1</v>
      </c>
      <c r="H94" s="379">
        <f t="shared" si="5"/>
        <v>15400</v>
      </c>
      <c r="I94" s="102">
        <f>+G94*H94</f>
        <v>15400</v>
      </c>
      <c r="J94" s="31"/>
      <c r="L94" s="112">
        <v>15000</v>
      </c>
      <c r="M94" s="112">
        <v>14000</v>
      </c>
      <c r="N94" s="112">
        <v>13000</v>
      </c>
      <c r="O94" s="469">
        <v>15400</v>
      </c>
    </row>
    <row r="95" spans="1:15" ht="23.25" customHeight="1">
      <c r="A95" s="614"/>
      <c r="B95" s="627"/>
      <c r="C95" s="334" t="s">
        <v>642</v>
      </c>
      <c r="D95" s="600"/>
      <c r="E95" s="600"/>
      <c r="F95" s="545"/>
      <c r="G95" s="175">
        <v>1</v>
      </c>
      <c r="H95" s="379">
        <f t="shared" si="5"/>
        <v>180000</v>
      </c>
      <c r="I95" s="102">
        <f t="shared" ref="I95:I111" si="26">+G95*H95</f>
        <v>180000</v>
      </c>
      <c r="J95" s="25"/>
      <c r="L95" s="112">
        <v>165000</v>
      </c>
      <c r="M95" s="101">
        <v>160000</v>
      </c>
      <c r="N95" s="101">
        <v>180000</v>
      </c>
      <c r="O95" s="101">
        <v>51040</v>
      </c>
    </row>
    <row r="96" spans="1:15" ht="23.25" customHeight="1">
      <c r="A96" s="614"/>
      <c r="B96" s="627"/>
      <c r="C96" s="1" t="s">
        <v>52</v>
      </c>
      <c r="D96" s="600"/>
      <c r="E96" s="600"/>
      <c r="F96" s="545"/>
      <c r="G96" s="175">
        <v>1</v>
      </c>
      <c r="H96" s="379">
        <f t="shared" si="5"/>
        <v>32000</v>
      </c>
      <c r="I96" s="102">
        <f t="shared" si="26"/>
        <v>32000</v>
      </c>
      <c r="J96" s="25"/>
      <c r="L96" s="112">
        <v>32000</v>
      </c>
      <c r="M96" s="101">
        <v>30000</v>
      </c>
      <c r="N96" s="101">
        <v>30000</v>
      </c>
      <c r="O96" s="101">
        <v>21840</v>
      </c>
    </row>
    <row r="97" spans="1:15" ht="23.25" customHeight="1">
      <c r="A97" s="614"/>
      <c r="B97" s="627"/>
      <c r="C97" s="1" t="s">
        <v>46</v>
      </c>
      <c r="D97" s="600"/>
      <c r="E97" s="600"/>
      <c r="F97" s="545"/>
      <c r="G97" s="175">
        <v>1</v>
      </c>
      <c r="H97" s="379">
        <f t="shared" si="5"/>
        <v>35000</v>
      </c>
      <c r="I97" s="102">
        <f t="shared" si="26"/>
        <v>35000</v>
      </c>
      <c r="J97" s="25"/>
      <c r="L97" s="112">
        <v>35000</v>
      </c>
      <c r="M97" s="101">
        <v>33000</v>
      </c>
      <c r="N97" s="101">
        <v>30000</v>
      </c>
      <c r="O97" s="101">
        <v>31200</v>
      </c>
    </row>
    <row r="98" spans="1:15" ht="23.25" customHeight="1">
      <c r="A98" s="614"/>
      <c r="B98" s="627"/>
      <c r="C98" s="334" t="s">
        <v>644</v>
      </c>
      <c r="D98" s="600"/>
      <c r="E98" s="600"/>
      <c r="F98" s="545"/>
      <c r="G98" s="175">
        <v>1</v>
      </c>
      <c r="H98" s="379">
        <f t="shared" si="5"/>
        <v>45000</v>
      </c>
      <c r="I98" s="102">
        <f t="shared" si="26"/>
        <v>45000</v>
      </c>
      <c r="J98" s="25"/>
      <c r="L98" s="112">
        <v>45000</v>
      </c>
      <c r="M98" s="101">
        <v>42000</v>
      </c>
      <c r="N98" s="101">
        <v>40000</v>
      </c>
      <c r="O98" s="101">
        <v>43120</v>
      </c>
    </row>
    <row r="99" spans="1:15" ht="23.25" customHeight="1">
      <c r="A99" s="614"/>
      <c r="B99" s="627"/>
      <c r="C99" s="334" t="s">
        <v>645</v>
      </c>
      <c r="D99" s="600"/>
      <c r="E99" s="600"/>
      <c r="F99" s="545"/>
      <c r="G99" s="175">
        <v>1</v>
      </c>
      <c r="H99" s="379">
        <f t="shared" si="5"/>
        <v>43120</v>
      </c>
      <c r="I99" s="102">
        <f t="shared" si="26"/>
        <v>43120</v>
      </c>
      <c r="J99" s="25"/>
      <c r="L99" s="112">
        <v>40000</v>
      </c>
      <c r="M99" s="101">
        <v>40000</v>
      </c>
      <c r="N99" s="101">
        <v>40000</v>
      </c>
      <c r="O99" s="101">
        <v>43120</v>
      </c>
    </row>
    <row r="100" spans="1:15" ht="23.25" customHeight="1">
      <c r="A100" s="614"/>
      <c r="B100" s="627"/>
      <c r="C100" s="334" t="s">
        <v>643</v>
      </c>
      <c r="D100" s="600"/>
      <c r="E100" s="600"/>
      <c r="F100" s="545"/>
      <c r="G100" s="175">
        <v>1</v>
      </c>
      <c r="H100" s="379">
        <f t="shared" si="5"/>
        <v>21000</v>
      </c>
      <c r="I100" s="102">
        <f t="shared" si="26"/>
        <v>21000</v>
      </c>
      <c r="J100" s="25"/>
      <c r="L100" s="112">
        <v>21000</v>
      </c>
      <c r="M100" s="112"/>
      <c r="N100" s="112"/>
      <c r="O100" s="469">
        <v>20000</v>
      </c>
    </row>
    <row r="101" spans="1:15" ht="23.25" customHeight="1">
      <c r="A101" s="614"/>
      <c r="B101" s="627"/>
      <c r="C101" s="334" t="s">
        <v>373</v>
      </c>
      <c r="D101" s="600"/>
      <c r="E101" s="600"/>
      <c r="F101" s="545"/>
      <c r="G101" s="175">
        <f>+G94</f>
        <v>1</v>
      </c>
      <c r="H101" s="380">
        <f t="shared" si="5"/>
        <v>61440</v>
      </c>
      <c r="I101" s="102">
        <f t="shared" si="26"/>
        <v>61440</v>
      </c>
      <c r="J101" s="25"/>
      <c r="L101" s="112">
        <v>55000</v>
      </c>
      <c r="M101" s="112">
        <v>52000</v>
      </c>
      <c r="N101" s="112">
        <v>50000</v>
      </c>
      <c r="O101" s="469">
        <v>61440</v>
      </c>
    </row>
    <row r="102" spans="1:15" ht="23.25" customHeight="1">
      <c r="A102" s="614"/>
      <c r="B102" s="627"/>
      <c r="C102" s="335" t="s">
        <v>374</v>
      </c>
      <c r="D102" s="609"/>
      <c r="E102" s="609"/>
      <c r="F102" s="546"/>
      <c r="G102" s="167">
        <f>+G101</f>
        <v>1</v>
      </c>
      <c r="H102" s="350">
        <f t="shared" si="5"/>
        <v>124800</v>
      </c>
      <c r="I102" s="349">
        <f t="shared" si="26"/>
        <v>124800</v>
      </c>
      <c r="J102" s="26"/>
      <c r="L102" s="112">
        <v>60000</v>
      </c>
      <c r="M102" s="112">
        <v>58000</v>
      </c>
      <c r="N102" s="112">
        <v>55000</v>
      </c>
      <c r="O102" s="469">
        <v>124800</v>
      </c>
    </row>
    <row r="103" spans="1:15" ht="23.25" customHeight="1">
      <c r="A103" s="614"/>
      <c r="B103" s="628"/>
      <c r="C103" s="381" t="s">
        <v>686</v>
      </c>
      <c r="D103" s="477" t="s">
        <v>450</v>
      </c>
      <c r="E103" s="334">
        <f>+INT(수량입력!F110/0.3)*수량입력!F111</f>
        <v>20000</v>
      </c>
      <c r="F103" s="461">
        <v>500</v>
      </c>
      <c r="G103" s="175">
        <f>+INT(E103/F103)+1</f>
        <v>41</v>
      </c>
      <c r="H103" s="380">
        <f t="shared" si="5"/>
        <v>52000</v>
      </c>
      <c r="I103" s="103">
        <f t="shared" si="26"/>
        <v>2132000</v>
      </c>
      <c r="J103" s="26"/>
      <c r="L103" s="112">
        <v>35000</v>
      </c>
      <c r="M103" s="112">
        <v>33000</v>
      </c>
      <c r="N103" s="112">
        <v>30000</v>
      </c>
      <c r="O103" s="469">
        <v>52000</v>
      </c>
    </row>
    <row r="104" spans="1:15" ht="23.25" customHeight="1">
      <c r="A104" s="614"/>
      <c r="B104" s="476" t="s">
        <v>663</v>
      </c>
      <c r="C104" s="381" t="s">
        <v>686</v>
      </c>
      <c r="D104" s="339" t="s">
        <v>551</v>
      </c>
      <c r="E104" s="337">
        <f>+수량입력!F111</f>
        <v>2000</v>
      </c>
      <c r="F104" s="469">
        <v>100</v>
      </c>
      <c r="G104" s="154">
        <f>+INT((E104/F104)+1)*2</f>
        <v>42</v>
      </c>
      <c r="H104" s="492">
        <f t="shared" si="5"/>
        <v>52000</v>
      </c>
      <c r="I104" s="349">
        <f t="shared" si="26"/>
        <v>2184000</v>
      </c>
      <c r="J104" s="31"/>
      <c r="L104" s="112">
        <v>35000</v>
      </c>
      <c r="M104" s="112">
        <v>33000</v>
      </c>
      <c r="N104" s="112">
        <v>30000</v>
      </c>
      <c r="O104" s="469">
        <v>52000</v>
      </c>
    </row>
    <row r="105" spans="1:15" ht="23.25" customHeight="1">
      <c r="A105" s="614"/>
      <c r="B105" s="592" t="s">
        <v>125</v>
      </c>
      <c r="C105" s="594"/>
      <c r="D105" s="477"/>
      <c r="E105" s="334"/>
      <c r="F105" s="461"/>
      <c r="G105" s="39"/>
      <c r="H105" s="395"/>
      <c r="I105" s="382">
        <f>SUM(I94:I104)</f>
        <v>4873760</v>
      </c>
      <c r="J105" s="26"/>
      <c r="L105" s="112"/>
      <c r="M105" s="112"/>
      <c r="N105" s="112"/>
      <c r="O105" s="469"/>
    </row>
    <row r="106" spans="1:15" ht="24" customHeight="1">
      <c r="A106" s="614"/>
      <c r="B106" s="550" t="s">
        <v>200</v>
      </c>
      <c r="C106" s="10" t="s">
        <v>73</v>
      </c>
      <c r="D106" s="550" t="s">
        <v>688</v>
      </c>
      <c r="E106" s="463">
        <f>+수량입력!F111</f>
        <v>2000</v>
      </c>
      <c r="F106" s="463">
        <v>30</v>
      </c>
      <c r="G106" s="464">
        <f>+INT(E106/F106)+1</f>
        <v>67</v>
      </c>
      <c r="H106" s="346">
        <f t="shared" si="5"/>
        <v>23400</v>
      </c>
      <c r="I106" s="110">
        <f t="shared" si="26"/>
        <v>1567800</v>
      </c>
      <c r="J106" s="604"/>
      <c r="L106" s="112">
        <v>15000</v>
      </c>
      <c r="M106" s="112">
        <v>14000</v>
      </c>
      <c r="N106" s="112">
        <v>13000</v>
      </c>
      <c r="O106" s="101">
        <v>23400</v>
      </c>
    </row>
    <row r="107" spans="1:15" ht="24" customHeight="1">
      <c r="A107" s="614"/>
      <c r="B107" s="604"/>
      <c r="C107" s="12" t="s">
        <v>74</v>
      </c>
      <c r="D107" s="545"/>
      <c r="E107" s="461"/>
      <c r="F107" s="461"/>
      <c r="G107" s="465">
        <f>+G106</f>
        <v>67</v>
      </c>
      <c r="H107" s="346">
        <f t="shared" si="5"/>
        <v>23400</v>
      </c>
      <c r="I107" s="110">
        <f t="shared" si="26"/>
        <v>1567800</v>
      </c>
      <c r="J107" s="604"/>
      <c r="L107" s="112">
        <v>15000</v>
      </c>
      <c r="M107" s="112">
        <v>14000</v>
      </c>
      <c r="N107" s="112">
        <v>13000</v>
      </c>
      <c r="O107" s="101">
        <v>23400</v>
      </c>
    </row>
    <row r="108" spans="1:15" ht="24" customHeight="1">
      <c r="A108" s="614"/>
      <c r="B108" s="604"/>
      <c r="C108" s="12" t="s">
        <v>75</v>
      </c>
      <c r="D108" s="545"/>
      <c r="E108" s="461"/>
      <c r="F108" s="461"/>
      <c r="G108" s="465">
        <f t="shared" ref="G108:G111" si="27">+G107</f>
        <v>67</v>
      </c>
      <c r="H108" s="346">
        <f t="shared" si="5"/>
        <v>35000</v>
      </c>
      <c r="I108" s="110">
        <f t="shared" si="26"/>
        <v>2345000</v>
      </c>
      <c r="J108" s="604"/>
      <c r="L108" s="112">
        <v>35000</v>
      </c>
      <c r="M108" s="112">
        <v>33000</v>
      </c>
      <c r="N108" s="112">
        <v>30000</v>
      </c>
      <c r="O108" s="101">
        <v>31200</v>
      </c>
    </row>
    <row r="109" spans="1:15" ht="24" customHeight="1">
      <c r="A109" s="614"/>
      <c r="B109" s="604"/>
      <c r="C109" s="12" t="s">
        <v>76</v>
      </c>
      <c r="D109" s="545"/>
      <c r="E109" s="461"/>
      <c r="F109" s="461"/>
      <c r="G109" s="465">
        <f t="shared" si="27"/>
        <v>67</v>
      </c>
      <c r="H109" s="346">
        <f t="shared" si="5"/>
        <v>25000</v>
      </c>
      <c r="I109" s="110">
        <f t="shared" si="26"/>
        <v>1675000</v>
      </c>
      <c r="J109" s="604"/>
      <c r="L109" s="112">
        <v>25000</v>
      </c>
      <c r="M109" s="112">
        <v>25000</v>
      </c>
      <c r="N109" s="112">
        <v>22000</v>
      </c>
      <c r="O109" s="101">
        <v>15600</v>
      </c>
    </row>
    <row r="110" spans="1:15" ht="24" customHeight="1">
      <c r="A110" s="614"/>
      <c r="B110" s="604"/>
      <c r="C110" s="45" t="s">
        <v>77</v>
      </c>
      <c r="D110" s="545"/>
      <c r="E110" s="461"/>
      <c r="F110" s="461"/>
      <c r="G110" s="465">
        <f t="shared" si="27"/>
        <v>67</v>
      </c>
      <c r="H110" s="346">
        <f t="shared" si="5"/>
        <v>22000</v>
      </c>
      <c r="I110" s="110">
        <f t="shared" si="26"/>
        <v>1474000</v>
      </c>
      <c r="J110" s="604"/>
      <c r="L110" s="112">
        <v>22000</v>
      </c>
      <c r="M110" s="112">
        <v>21000</v>
      </c>
      <c r="N110" s="112">
        <v>20000</v>
      </c>
      <c r="O110" s="101">
        <v>11440</v>
      </c>
    </row>
    <row r="111" spans="1:15" ht="24" customHeight="1">
      <c r="A111" s="614"/>
      <c r="B111" s="605"/>
      <c r="C111" s="45" t="s">
        <v>146</v>
      </c>
      <c r="D111" s="546"/>
      <c r="E111" s="462"/>
      <c r="F111" s="462"/>
      <c r="G111" s="466">
        <f t="shared" si="27"/>
        <v>67</v>
      </c>
      <c r="H111" s="346">
        <f t="shared" si="5"/>
        <v>150000</v>
      </c>
      <c r="I111" s="110">
        <f t="shared" si="26"/>
        <v>10050000</v>
      </c>
      <c r="J111" s="605"/>
      <c r="L111" s="112">
        <v>150000</v>
      </c>
      <c r="M111" s="112">
        <v>150000</v>
      </c>
      <c r="N111" s="112">
        <v>140000</v>
      </c>
      <c r="O111" s="101">
        <v>46800</v>
      </c>
    </row>
    <row r="112" spans="1:15" ht="24" customHeight="1">
      <c r="A112" s="614"/>
      <c r="B112" s="592" t="s">
        <v>125</v>
      </c>
      <c r="C112" s="594"/>
      <c r="D112" s="392"/>
      <c r="E112" s="468"/>
      <c r="F112" s="468"/>
      <c r="G112" s="120"/>
      <c r="H112" s="121"/>
      <c r="I112" s="117">
        <f>SUM(I106:I111)</f>
        <v>18679600</v>
      </c>
      <c r="J112" s="79"/>
      <c r="O112" s="101"/>
    </row>
    <row r="113" spans="1:15" ht="23.25" customHeight="1">
      <c r="A113" s="614"/>
      <c r="B113" s="599" t="s">
        <v>392</v>
      </c>
      <c r="C113" s="325" t="s">
        <v>362</v>
      </c>
      <c r="D113" s="601" t="s">
        <v>393</v>
      </c>
      <c r="E113" s="599">
        <f>+IF(수량입력!F112&gt;0.1,1,0)</f>
        <v>1</v>
      </c>
      <c r="F113" s="544">
        <v>1</v>
      </c>
      <c r="G113" s="174">
        <f>+E113*F113</f>
        <v>1</v>
      </c>
      <c r="H113" s="379">
        <f t="shared" si="5"/>
        <v>187200</v>
      </c>
      <c r="I113" s="102">
        <f t="shared" si="11"/>
        <v>187200</v>
      </c>
      <c r="J113" s="31"/>
      <c r="L113" s="112">
        <v>180000</v>
      </c>
      <c r="M113" s="112">
        <v>170000</v>
      </c>
      <c r="N113" s="112">
        <v>160000</v>
      </c>
      <c r="O113" s="188">
        <v>187200</v>
      </c>
    </row>
    <row r="114" spans="1:15" ht="23.25" customHeight="1">
      <c r="A114" s="614"/>
      <c r="B114" s="600"/>
      <c r="C114" s="326" t="s">
        <v>358</v>
      </c>
      <c r="D114" s="600"/>
      <c r="E114" s="600"/>
      <c r="F114" s="545"/>
      <c r="G114" s="175">
        <f>+G113</f>
        <v>1</v>
      </c>
      <c r="H114" s="380">
        <f t="shared" si="5"/>
        <v>55000</v>
      </c>
      <c r="I114" s="102">
        <f t="shared" si="11"/>
        <v>55000</v>
      </c>
      <c r="J114" s="25"/>
      <c r="L114" s="112">
        <v>55000</v>
      </c>
      <c r="M114" s="112">
        <v>52000</v>
      </c>
      <c r="N114" s="112">
        <v>45000</v>
      </c>
      <c r="O114" s="188">
        <v>52000</v>
      </c>
    </row>
    <row r="115" spans="1:15" ht="23.25" customHeight="1">
      <c r="A115" s="614"/>
      <c r="B115" s="600"/>
      <c r="C115" s="326" t="s">
        <v>394</v>
      </c>
      <c r="D115" s="600"/>
      <c r="E115" s="600"/>
      <c r="F115" s="545"/>
      <c r="G115" s="175">
        <f>+G114</f>
        <v>1</v>
      </c>
      <c r="H115" s="380">
        <f t="shared" si="5"/>
        <v>55000</v>
      </c>
      <c r="I115" s="102">
        <f t="shared" si="11"/>
        <v>55000</v>
      </c>
      <c r="J115" s="25"/>
      <c r="L115" s="112">
        <v>55000</v>
      </c>
      <c r="M115" s="112">
        <v>52000</v>
      </c>
      <c r="N115" s="112">
        <v>45000</v>
      </c>
      <c r="O115" s="188">
        <v>52000</v>
      </c>
    </row>
    <row r="116" spans="1:15" ht="23.25" customHeight="1">
      <c r="A116" s="614"/>
      <c r="B116" s="600"/>
      <c r="C116" s="326" t="s">
        <v>359</v>
      </c>
      <c r="D116" s="600"/>
      <c r="E116" s="600"/>
      <c r="F116" s="545"/>
      <c r="G116" s="436">
        <f t="shared" ref="G116:G123" si="28">+G115</f>
        <v>1</v>
      </c>
      <c r="H116" s="380">
        <f t="shared" si="5"/>
        <v>55000</v>
      </c>
      <c r="I116" s="102">
        <f t="shared" si="11"/>
        <v>55000</v>
      </c>
      <c r="J116" s="25"/>
      <c r="L116" s="112">
        <v>55000</v>
      </c>
      <c r="M116" s="112">
        <v>52000</v>
      </c>
      <c r="N116" s="112">
        <v>45000</v>
      </c>
      <c r="O116" s="188">
        <v>52000</v>
      </c>
    </row>
    <row r="117" spans="1:15" ht="23.25" customHeight="1">
      <c r="A117" s="614"/>
      <c r="B117" s="600"/>
      <c r="C117" s="326" t="s">
        <v>363</v>
      </c>
      <c r="D117" s="600"/>
      <c r="E117" s="600"/>
      <c r="F117" s="545"/>
      <c r="G117" s="436">
        <f t="shared" si="28"/>
        <v>1</v>
      </c>
      <c r="H117" s="380">
        <f t="shared" si="5"/>
        <v>31200</v>
      </c>
      <c r="I117" s="102">
        <f t="shared" si="11"/>
        <v>31200</v>
      </c>
      <c r="J117" s="25"/>
      <c r="L117" s="112">
        <v>22000</v>
      </c>
      <c r="M117" s="112">
        <v>20000</v>
      </c>
      <c r="N117" s="112">
        <v>20000</v>
      </c>
      <c r="O117" s="188">
        <v>31200</v>
      </c>
    </row>
    <row r="118" spans="1:15" ht="23.25" customHeight="1">
      <c r="A118" s="614"/>
      <c r="B118" s="600"/>
      <c r="C118" s="326" t="s">
        <v>395</v>
      </c>
      <c r="D118" s="600"/>
      <c r="E118" s="600"/>
      <c r="F118" s="545"/>
      <c r="G118" s="436">
        <f t="shared" si="28"/>
        <v>1</v>
      </c>
      <c r="H118" s="380">
        <f t="shared" si="5"/>
        <v>26000</v>
      </c>
      <c r="I118" s="102">
        <f t="shared" si="11"/>
        <v>26000</v>
      </c>
      <c r="J118" s="25"/>
      <c r="L118" s="112">
        <v>15000</v>
      </c>
      <c r="M118" s="112">
        <v>15000</v>
      </c>
      <c r="N118" s="112">
        <v>15000</v>
      </c>
      <c r="O118" s="188">
        <v>26000</v>
      </c>
    </row>
    <row r="119" spans="1:15" ht="23.25" customHeight="1">
      <c r="A119" s="614"/>
      <c r="B119" s="600"/>
      <c r="C119" s="326" t="s">
        <v>360</v>
      </c>
      <c r="D119" s="600"/>
      <c r="E119" s="600"/>
      <c r="F119" s="545"/>
      <c r="G119" s="436">
        <f t="shared" si="28"/>
        <v>1</v>
      </c>
      <c r="H119" s="380">
        <f t="shared" si="5"/>
        <v>67600</v>
      </c>
      <c r="I119" s="102">
        <f t="shared" si="11"/>
        <v>67600</v>
      </c>
      <c r="J119" s="25"/>
      <c r="L119" s="112">
        <v>45000</v>
      </c>
      <c r="M119" s="112">
        <v>42000</v>
      </c>
      <c r="N119" s="112">
        <v>40000</v>
      </c>
      <c r="O119" s="188">
        <v>67600</v>
      </c>
    </row>
    <row r="120" spans="1:15" ht="23.25" customHeight="1">
      <c r="A120" s="614"/>
      <c r="B120" s="600"/>
      <c r="C120" s="326" t="s">
        <v>396</v>
      </c>
      <c r="D120" s="600"/>
      <c r="E120" s="600"/>
      <c r="F120" s="545"/>
      <c r="G120" s="436">
        <f t="shared" si="28"/>
        <v>1</v>
      </c>
      <c r="H120" s="380">
        <f t="shared" si="5"/>
        <v>26000</v>
      </c>
      <c r="I120" s="102">
        <f t="shared" si="11"/>
        <v>26000</v>
      </c>
      <c r="J120" s="25"/>
      <c r="L120" s="112">
        <v>15000</v>
      </c>
      <c r="M120" s="112">
        <v>15000</v>
      </c>
      <c r="N120" s="112">
        <v>15000</v>
      </c>
      <c r="O120" s="188">
        <v>26000</v>
      </c>
    </row>
    <row r="121" spans="1:15" ht="23.25" customHeight="1">
      <c r="A121" s="614"/>
      <c r="B121" s="600"/>
      <c r="C121" s="326" t="s">
        <v>397</v>
      </c>
      <c r="D121" s="600"/>
      <c r="E121" s="600"/>
      <c r="F121" s="545"/>
      <c r="G121" s="436">
        <f t="shared" si="28"/>
        <v>1</v>
      </c>
      <c r="H121" s="380">
        <f t="shared" si="5"/>
        <v>124800</v>
      </c>
      <c r="I121" s="102">
        <f t="shared" si="11"/>
        <v>124800</v>
      </c>
      <c r="J121" s="25"/>
      <c r="L121" s="112">
        <v>110000</v>
      </c>
      <c r="M121" s="112">
        <v>105000</v>
      </c>
      <c r="N121" s="112">
        <v>100000</v>
      </c>
      <c r="O121" s="188">
        <v>124800</v>
      </c>
    </row>
    <row r="122" spans="1:15" ht="23.25" customHeight="1">
      <c r="A122" s="614"/>
      <c r="B122" s="600"/>
      <c r="C122" s="326" t="s">
        <v>398</v>
      </c>
      <c r="D122" s="600"/>
      <c r="E122" s="600"/>
      <c r="F122" s="545"/>
      <c r="G122" s="436">
        <f t="shared" si="28"/>
        <v>1</v>
      </c>
      <c r="H122" s="380">
        <f t="shared" si="5"/>
        <v>41600</v>
      </c>
      <c r="I122" s="102">
        <f t="shared" si="11"/>
        <v>41600</v>
      </c>
      <c r="J122" s="25"/>
      <c r="L122" s="112">
        <v>20000</v>
      </c>
      <c r="M122" s="112">
        <v>20000</v>
      </c>
      <c r="N122" s="112">
        <v>20000</v>
      </c>
      <c r="O122" s="188">
        <v>41600</v>
      </c>
    </row>
    <row r="123" spans="1:15" ht="23.25" customHeight="1">
      <c r="A123" s="614"/>
      <c r="B123" s="609"/>
      <c r="C123" s="327" t="s">
        <v>399</v>
      </c>
      <c r="D123" s="609"/>
      <c r="E123" s="609"/>
      <c r="F123" s="546"/>
      <c r="G123" s="437">
        <f t="shared" si="28"/>
        <v>1</v>
      </c>
      <c r="H123" s="350">
        <f t="shared" si="5"/>
        <v>124800</v>
      </c>
      <c r="I123" s="349">
        <f t="shared" si="11"/>
        <v>124800</v>
      </c>
      <c r="J123" s="26"/>
      <c r="L123" s="112">
        <v>110000</v>
      </c>
      <c r="M123" s="112">
        <v>105000</v>
      </c>
      <c r="N123" s="112">
        <v>100000</v>
      </c>
      <c r="O123" s="188">
        <v>124800</v>
      </c>
    </row>
    <row r="124" spans="1:15" ht="23.25" customHeight="1">
      <c r="A124" s="624"/>
      <c r="B124" s="618" t="s">
        <v>192</v>
      </c>
      <c r="C124" s="621"/>
      <c r="D124" s="36"/>
      <c r="E124" s="36"/>
      <c r="F124" s="36"/>
      <c r="G124" s="36"/>
      <c r="H124" s="336"/>
      <c r="I124" s="336">
        <f>SUM(I113:I123)</f>
        <v>794200</v>
      </c>
      <c r="J124" s="21"/>
    </row>
    <row r="125" spans="1:15" ht="23.25" customHeight="1">
      <c r="H125" s="346"/>
    </row>
    <row r="126" spans="1:15" ht="23.25" customHeight="1">
      <c r="H126" s="346"/>
    </row>
  </sheetData>
  <mergeCells count="85">
    <mergeCell ref="F113:F123"/>
    <mergeCell ref="F35:F43"/>
    <mergeCell ref="F46:F49"/>
    <mergeCell ref="F51:F54"/>
    <mergeCell ref="B68:C68"/>
    <mergeCell ref="A1:J1"/>
    <mergeCell ref="A3:C3"/>
    <mergeCell ref="B22:B25"/>
    <mergeCell ref="D22:D24"/>
    <mergeCell ref="B35:B44"/>
    <mergeCell ref="D35:D43"/>
    <mergeCell ref="E22:E24"/>
    <mergeCell ref="F22:F24"/>
    <mergeCell ref="B11:B20"/>
    <mergeCell ref="D11:D19"/>
    <mergeCell ref="E11:E19"/>
    <mergeCell ref="E35:E43"/>
    <mergeCell ref="A46:A50"/>
    <mergeCell ref="B124:C124"/>
    <mergeCell ref="A93:H93"/>
    <mergeCell ref="D89:D91"/>
    <mergeCell ref="D46:D49"/>
    <mergeCell ref="D113:D123"/>
    <mergeCell ref="B77:B83"/>
    <mergeCell ref="B51:B54"/>
    <mergeCell ref="D51:D54"/>
    <mergeCell ref="D77:D83"/>
    <mergeCell ref="B55:B57"/>
    <mergeCell ref="D55:D57"/>
    <mergeCell ref="B60:B66"/>
    <mergeCell ref="D60:D66"/>
    <mergeCell ref="B113:B123"/>
    <mergeCell ref="E77:E83"/>
    <mergeCell ref="J27:J32"/>
    <mergeCell ref="B21:C21"/>
    <mergeCell ref="B46:B49"/>
    <mergeCell ref="B45:C45"/>
    <mergeCell ref="B50:C50"/>
    <mergeCell ref="E46:E49"/>
    <mergeCell ref="A34:G34"/>
    <mergeCell ref="A35:A45"/>
    <mergeCell ref="B33:C33"/>
    <mergeCell ref="B26:C26"/>
    <mergeCell ref="F11:F19"/>
    <mergeCell ref="B27:B32"/>
    <mergeCell ref="D27:D32"/>
    <mergeCell ref="J106:J111"/>
    <mergeCell ref="B112:C112"/>
    <mergeCell ref="B105:C105"/>
    <mergeCell ref="A94:A124"/>
    <mergeCell ref="A60:A75"/>
    <mergeCell ref="B75:C75"/>
    <mergeCell ref="B92:C92"/>
    <mergeCell ref="B85:C85"/>
    <mergeCell ref="A77:A92"/>
    <mergeCell ref="B94:B103"/>
    <mergeCell ref="D94:D102"/>
    <mergeCell ref="E94:E102"/>
    <mergeCell ref="F94:F102"/>
    <mergeCell ref="B106:B111"/>
    <mergeCell ref="D106:D111"/>
    <mergeCell ref="E113:E123"/>
    <mergeCell ref="J89:J91"/>
    <mergeCell ref="D87:D88"/>
    <mergeCell ref="A59:G59"/>
    <mergeCell ref="B58:C58"/>
    <mergeCell ref="A51:A58"/>
    <mergeCell ref="A76:H76"/>
    <mergeCell ref="D72:D74"/>
    <mergeCell ref="E72:E74"/>
    <mergeCell ref="F72:F74"/>
    <mergeCell ref="J72:J74"/>
    <mergeCell ref="F60:F66"/>
    <mergeCell ref="E51:E54"/>
    <mergeCell ref="E55:E57"/>
    <mergeCell ref="E60:E66"/>
    <mergeCell ref="F77:F83"/>
    <mergeCell ref="A4:G4"/>
    <mergeCell ref="B10:C10"/>
    <mergeCell ref="A27:A33"/>
    <mergeCell ref="A22:A26"/>
    <mergeCell ref="A11:A21"/>
    <mergeCell ref="A5:A10"/>
    <mergeCell ref="B5:B9"/>
    <mergeCell ref="D5:D9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workbookViewId="0">
      <selection activeCell="G4" sqref="G4"/>
    </sheetView>
  </sheetViews>
  <sheetFormatPr defaultRowHeight="21.75" customHeight="1"/>
  <cols>
    <col min="1" max="1" width="14.875" customWidth="1"/>
    <col min="2" max="2" width="17.625" customWidth="1"/>
    <col min="3" max="3" width="18.25" customWidth="1"/>
    <col min="4" max="4" width="16.25" customWidth="1"/>
    <col min="5" max="8" width="10.75" customWidth="1"/>
    <col min="9" max="9" width="15.75" customWidth="1"/>
    <col min="10" max="10" width="10.75" customWidth="1"/>
    <col min="15" max="15" width="9.375" bestFit="1" customWidth="1"/>
  </cols>
  <sheetData>
    <row r="1" spans="1:15" ht="21.75" customHeight="1">
      <c r="A1" s="612" t="s">
        <v>485</v>
      </c>
      <c r="B1" s="612"/>
      <c r="C1" s="612"/>
      <c r="D1" s="612"/>
      <c r="E1" s="612"/>
      <c r="F1" s="612"/>
      <c r="G1" s="612"/>
      <c r="H1" s="612"/>
      <c r="I1" s="612"/>
      <c r="J1" s="612"/>
    </row>
    <row r="2" spans="1:15" ht="21.75" customHeight="1">
      <c r="A2" s="113" t="s">
        <v>3</v>
      </c>
      <c r="B2" s="113" t="s">
        <v>32</v>
      </c>
      <c r="C2" s="17" t="s">
        <v>37</v>
      </c>
      <c r="D2" s="17" t="s">
        <v>38</v>
      </c>
      <c r="E2" s="188" t="s">
        <v>39</v>
      </c>
      <c r="F2" s="77" t="s">
        <v>149</v>
      </c>
      <c r="G2" s="77" t="s">
        <v>40</v>
      </c>
      <c r="H2" s="77" t="s">
        <v>49</v>
      </c>
      <c r="I2" s="84" t="s">
        <v>0</v>
      </c>
      <c r="J2" s="188" t="s">
        <v>1</v>
      </c>
      <c r="L2" s="188" t="s">
        <v>437</v>
      </c>
      <c r="M2" s="188" t="s">
        <v>438</v>
      </c>
      <c r="N2" s="188" t="s">
        <v>439</v>
      </c>
      <c r="O2" s="78" t="s">
        <v>494</v>
      </c>
    </row>
    <row r="3" spans="1:15" ht="21.75" customHeight="1">
      <c r="A3" s="633" t="s">
        <v>486</v>
      </c>
      <c r="B3" s="634"/>
      <c r="C3" s="635"/>
      <c r="D3" s="572"/>
      <c r="E3" s="576"/>
      <c r="F3" s="576"/>
      <c r="G3" s="576"/>
      <c r="H3" s="573"/>
      <c r="I3" s="351">
        <f>+I10+I16+I20+I31+I40+I54+I63+I73</f>
        <v>4393680</v>
      </c>
      <c r="J3" s="345"/>
      <c r="L3" s="188"/>
      <c r="M3" s="188"/>
      <c r="N3" s="188"/>
      <c r="O3" s="78"/>
    </row>
    <row r="4" spans="1:15" ht="21.75" customHeight="1">
      <c r="A4" s="550" t="s">
        <v>209</v>
      </c>
      <c r="B4" s="550" t="s">
        <v>206</v>
      </c>
      <c r="C4" s="3" t="s">
        <v>120</v>
      </c>
      <c r="D4" s="557" t="s">
        <v>136</v>
      </c>
      <c r="E4" s="545">
        <f>+수량입력!F116</f>
        <v>2400</v>
      </c>
      <c r="F4" s="545">
        <v>50000</v>
      </c>
      <c r="G4" s="175">
        <f>+INT(E4/F4)+1</f>
        <v>1</v>
      </c>
      <c r="H4" s="346">
        <f t="shared" ref="H4:H71" si="0">MAX($L4,$M4,$N4,$O4)</f>
        <v>15600</v>
      </c>
      <c r="I4" s="106">
        <f t="shared" ref="I4:I19" si="1">+G4*H4</f>
        <v>15600</v>
      </c>
      <c r="J4" s="3"/>
      <c r="L4" s="188">
        <v>15000</v>
      </c>
      <c r="M4" s="188">
        <v>15000</v>
      </c>
      <c r="N4" s="188">
        <v>15000</v>
      </c>
      <c r="O4" s="101">
        <v>15600</v>
      </c>
    </row>
    <row r="5" spans="1:15" ht="21.75" customHeight="1">
      <c r="A5" s="604"/>
      <c r="B5" s="545"/>
      <c r="C5" s="4" t="s">
        <v>127</v>
      </c>
      <c r="D5" s="557"/>
      <c r="E5" s="545"/>
      <c r="F5" s="545"/>
      <c r="G5" s="175">
        <f>+G4</f>
        <v>1</v>
      </c>
      <c r="H5" s="346">
        <f t="shared" si="0"/>
        <v>10400</v>
      </c>
      <c r="I5" s="107">
        <f t="shared" si="1"/>
        <v>10400</v>
      </c>
      <c r="J5" s="4"/>
      <c r="L5" s="188">
        <v>10000</v>
      </c>
      <c r="M5" s="188">
        <v>10000</v>
      </c>
      <c r="N5" s="188">
        <v>10000</v>
      </c>
      <c r="O5" s="101">
        <v>10400</v>
      </c>
    </row>
    <row r="6" spans="1:15" ht="21.75" customHeight="1">
      <c r="A6" s="604"/>
      <c r="B6" s="545"/>
      <c r="C6" s="4" t="s">
        <v>128</v>
      </c>
      <c r="D6" s="557"/>
      <c r="E6" s="545"/>
      <c r="F6" s="545"/>
      <c r="G6" s="175">
        <f t="shared" ref="G6:G9" si="2">+G5</f>
        <v>1</v>
      </c>
      <c r="H6" s="346">
        <f t="shared" si="0"/>
        <v>62400</v>
      </c>
      <c r="I6" s="107">
        <f t="shared" si="1"/>
        <v>62400</v>
      </c>
      <c r="J6" s="4"/>
      <c r="L6" s="188">
        <v>50000</v>
      </c>
      <c r="M6" s="188">
        <v>48000</v>
      </c>
      <c r="N6" s="188">
        <v>45000</v>
      </c>
      <c r="O6" s="101">
        <v>62400</v>
      </c>
    </row>
    <row r="7" spans="1:15" ht="21.75" customHeight="1">
      <c r="A7" s="604"/>
      <c r="B7" s="545"/>
      <c r="C7" s="4" t="s">
        <v>129</v>
      </c>
      <c r="D7" s="557"/>
      <c r="E7" s="545"/>
      <c r="F7" s="545"/>
      <c r="G7" s="175">
        <f t="shared" si="2"/>
        <v>1</v>
      </c>
      <c r="H7" s="346">
        <f t="shared" si="0"/>
        <v>35000</v>
      </c>
      <c r="I7" s="107">
        <f t="shared" si="1"/>
        <v>35000</v>
      </c>
      <c r="J7" s="4"/>
      <c r="L7" s="188">
        <v>35000</v>
      </c>
      <c r="M7" s="188">
        <v>33000</v>
      </c>
      <c r="N7" s="188">
        <v>30000</v>
      </c>
      <c r="O7" s="101">
        <v>31200</v>
      </c>
    </row>
    <row r="8" spans="1:15" ht="21.75" customHeight="1">
      <c r="A8" s="604"/>
      <c r="B8" s="545"/>
      <c r="C8" s="4" t="s">
        <v>130</v>
      </c>
      <c r="D8" s="557"/>
      <c r="E8" s="545"/>
      <c r="F8" s="545"/>
      <c r="G8" s="175">
        <f t="shared" si="2"/>
        <v>1</v>
      </c>
      <c r="H8" s="346">
        <f t="shared" si="0"/>
        <v>20800</v>
      </c>
      <c r="I8" s="107">
        <f t="shared" si="1"/>
        <v>20800</v>
      </c>
      <c r="J8" s="4"/>
      <c r="L8" s="188">
        <v>20000</v>
      </c>
      <c r="M8" s="188">
        <v>20000</v>
      </c>
      <c r="N8" s="188">
        <v>20000</v>
      </c>
      <c r="O8" s="101">
        <v>20800</v>
      </c>
    </row>
    <row r="9" spans="1:15" ht="21.75" customHeight="1">
      <c r="A9" s="604"/>
      <c r="B9" s="545"/>
      <c r="C9" s="4" t="s">
        <v>131</v>
      </c>
      <c r="D9" s="557"/>
      <c r="E9" s="546"/>
      <c r="F9" s="546"/>
      <c r="G9" s="167">
        <f t="shared" si="2"/>
        <v>1</v>
      </c>
      <c r="H9" s="346">
        <f t="shared" si="0"/>
        <v>124800</v>
      </c>
      <c r="I9" s="107">
        <f t="shared" si="1"/>
        <v>124800</v>
      </c>
      <c r="J9" s="4"/>
      <c r="L9" s="188">
        <v>60000</v>
      </c>
      <c r="M9" s="188">
        <v>58000</v>
      </c>
      <c r="N9" s="188">
        <v>55000</v>
      </c>
      <c r="O9" s="101">
        <v>124800</v>
      </c>
    </row>
    <row r="10" spans="1:15" ht="21.75" customHeight="1">
      <c r="A10" s="572" t="s">
        <v>125</v>
      </c>
      <c r="B10" s="573"/>
      <c r="C10" s="79"/>
      <c r="D10" s="368"/>
      <c r="E10" s="365"/>
      <c r="F10" s="365"/>
      <c r="G10" s="175"/>
      <c r="H10" s="346"/>
      <c r="I10" s="107">
        <f>SUM(I4:I9)</f>
        <v>269000</v>
      </c>
      <c r="J10" s="4"/>
      <c r="L10" s="188"/>
      <c r="M10" s="188"/>
      <c r="N10" s="188"/>
      <c r="O10" s="101"/>
    </row>
    <row r="11" spans="1:15" ht="21.75" customHeight="1">
      <c r="A11" s="550" t="s">
        <v>584</v>
      </c>
      <c r="B11" s="550" t="s">
        <v>207</v>
      </c>
      <c r="C11" s="3" t="s">
        <v>120</v>
      </c>
      <c r="D11" s="606" t="s">
        <v>482</v>
      </c>
      <c r="E11" s="550">
        <f>+IF(수량입력!F117&gt;0.1,1,0)</f>
        <v>1</v>
      </c>
      <c r="F11" s="544">
        <v>1</v>
      </c>
      <c r="G11" s="174">
        <f>+E11*F11</f>
        <v>1</v>
      </c>
      <c r="H11" s="346">
        <f t="shared" si="0"/>
        <v>15600</v>
      </c>
      <c r="I11" s="106">
        <f t="shared" si="1"/>
        <v>15600</v>
      </c>
      <c r="J11" s="3"/>
      <c r="L11" s="188">
        <v>15000</v>
      </c>
      <c r="M11" s="188">
        <v>15000</v>
      </c>
      <c r="N11" s="188">
        <v>15000</v>
      </c>
      <c r="O11" s="101">
        <v>15600</v>
      </c>
    </row>
    <row r="12" spans="1:15" ht="21.75" customHeight="1">
      <c r="A12" s="604"/>
      <c r="B12" s="545"/>
      <c r="C12" s="4" t="s">
        <v>124</v>
      </c>
      <c r="D12" s="557"/>
      <c r="E12" s="604"/>
      <c r="F12" s="545"/>
      <c r="G12" s="175">
        <f>+G11</f>
        <v>1</v>
      </c>
      <c r="H12" s="346">
        <f t="shared" si="0"/>
        <v>10400</v>
      </c>
      <c r="I12" s="107">
        <f t="shared" si="1"/>
        <v>10400</v>
      </c>
      <c r="J12" s="4"/>
      <c r="L12" s="188">
        <v>10000</v>
      </c>
      <c r="M12" s="188">
        <v>10000</v>
      </c>
      <c r="N12" s="188">
        <v>10000</v>
      </c>
      <c r="O12" s="101">
        <v>10400</v>
      </c>
    </row>
    <row r="13" spans="1:15" ht="21.75" customHeight="1">
      <c r="A13" s="604"/>
      <c r="B13" s="545"/>
      <c r="C13" s="4" t="s">
        <v>128</v>
      </c>
      <c r="D13" s="557"/>
      <c r="E13" s="604"/>
      <c r="F13" s="545"/>
      <c r="G13" s="175">
        <f t="shared" ref="G13:G15" si="3">+G12</f>
        <v>1</v>
      </c>
      <c r="H13" s="346">
        <f t="shared" si="0"/>
        <v>62400</v>
      </c>
      <c r="I13" s="107">
        <f t="shared" si="1"/>
        <v>62400</v>
      </c>
      <c r="J13" s="4"/>
      <c r="L13" s="188">
        <v>50000</v>
      </c>
      <c r="M13" s="188">
        <v>48000</v>
      </c>
      <c r="N13" s="188">
        <v>45000</v>
      </c>
      <c r="O13" s="101">
        <v>62400</v>
      </c>
    </row>
    <row r="14" spans="1:15" ht="21.75" customHeight="1">
      <c r="A14" s="604"/>
      <c r="B14" s="545"/>
      <c r="C14" s="4" t="s">
        <v>129</v>
      </c>
      <c r="D14" s="557"/>
      <c r="E14" s="604"/>
      <c r="F14" s="545"/>
      <c r="G14" s="175">
        <f t="shared" si="3"/>
        <v>1</v>
      </c>
      <c r="H14" s="346">
        <f t="shared" si="0"/>
        <v>35000</v>
      </c>
      <c r="I14" s="107">
        <f t="shared" si="1"/>
        <v>35000</v>
      </c>
      <c r="J14" s="4"/>
      <c r="L14" s="188">
        <v>35000</v>
      </c>
      <c r="M14" s="188">
        <v>33000</v>
      </c>
      <c r="N14" s="188">
        <v>30000</v>
      </c>
      <c r="O14" s="101">
        <v>31200</v>
      </c>
    </row>
    <row r="15" spans="1:15" ht="21.75" customHeight="1">
      <c r="A15" s="605"/>
      <c r="B15" s="546"/>
      <c r="C15" s="4" t="s">
        <v>132</v>
      </c>
      <c r="D15" s="557"/>
      <c r="E15" s="605"/>
      <c r="F15" s="546"/>
      <c r="G15" s="167">
        <f t="shared" si="3"/>
        <v>1</v>
      </c>
      <c r="H15" s="346">
        <f t="shared" si="0"/>
        <v>20800</v>
      </c>
      <c r="I15" s="107">
        <f t="shared" si="1"/>
        <v>20800</v>
      </c>
      <c r="J15" s="4"/>
      <c r="L15" s="188">
        <v>20000</v>
      </c>
      <c r="M15" s="188">
        <v>20000</v>
      </c>
      <c r="N15" s="188">
        <v>20000</v>
      </c>
      <c r="O15" s="101">
        <v>20800</v>
      </c>
    </row>
    <row r="16" spans="1:15" ht="21.75" customHeight="1">
      <c r="A16" s="575" t="s">
        <v>125</v>
      </c>
      <c r="B16" s="556"/>
      <c r="C16" s="79"/>
      <c r="D16" s="368"/>
      <c r="E16" s="375"/>
      <c r="F16" s="365"/>
      <c r="G16" s="175"/>
      <c r="H16" s="346"/>
      <c r="I16" s="107">
        <f>SUM(I11:I15)</f>
        <v>144200</v>
      </c>
      <c r="J16" s="4"/>
      <c r="L16" s="188"/>
      <c r="M16" s="188"/>
      <c r="N16" s="188"/>
      <c r="O16" s="101"/>
    </row>
    <row r="17" spans="1:15" ht="21.75" customHeight="1">
      <c r="A17" s="550" t="s">
        <v>584</v>
      </c>
      <c r="B17" s="550" t="s">
        <v>208</v>
      </c>
      <c r="C17" s="80" t="s">
        <v>47</v>
      </c>
      <c r="D17" s="606" t="s">
        <v>174</v>
      </c>
      <c r="E17" s="550">
        <f>+IF(수량입력!F118&gt;0.1,1,0)</f>
        <v>1</v>
      </c>
      <c r="F17" s="636">
        <v>1</v>
      </c>
      <c r="G17" s="174">
        <f>+E17*F17</f>
        <v>1</v>
      </c>
      <c r="H17" s="346">
        <f t="shared" si="0"/>
        <v>40000</v>
      </c>
      <c r="I17" s="106">
        <f t="shared" si="1"/>
        <v>40000</v>
      </c>
      <c r="J17" s="3"/>
      <c r="L17" s="188">
        <v>40000</v>
      </c>
      <c r="M17" s="188">
        <v>38000</v>
      </c>
      <c r="N17" s="188">
        <v>38000</v>
      </c>
      <c r="O17" s="101">
        <v>31200</v>
      </c>
    </row>
    <row r="18" spans="1:15" ht="21.75" customHeight="1">
      <c r="A18" s="604"/>
      <c r="B18" s="545"/>
      <c r="C18" s="4" t="s">
        <v>77</v>
      </c>
      <c r="D18" s="557"/>
      <c r="E18" s="604"/>
      <c r="F18" s="637"/>
      <c r="G18" s="175">
        <f>+G17</f>
        <v>1</v>
      </c>
      <c r="H18" s="346">
        <f t="shared" si="0"/>
        <v>22880</v>
      </c>
      <c r="I18" s="107">
        <f t="shared" si="1"/>
        <v>22880</v>
      </c>
      <c r="J18" s="4"/>
      <c r="L18" s="188">
        <v>22000</v>
      </c>
      <c r="M18" s="188">
        <v>21000</v>
      </c>
      <c r="N18" s="188">
        <v>20000</v>
      </c>
      <c r="O18" s="101">
        <v>22880</v>
      </c>
    </row>
    <row r="19" spans="1:15" ht="21.75" customHeight="1">
      <c r="A19" s="604"/>
      <c r="B19" s="545"/>
      <c r="C19" s="4" t="s">
        <v>133</v>
      </c>
      <c r="D19" s="557"/>
      <c r="E19" s="604"/>
      <c r="F19" s="637"/>
      <c r="G19" s="175">
        <f>+G18</f>
        <v>1</v>
      </c>
      <c r="H19" s="346">
        <f t="shared" si="0"/>
        <v>26000</v>
      </c>
      <c r="I19" s="107">
        <f t="shared" si="1"/>
        <v>26000</v>
      </c>
      <c r="J19" s="4"/>
      <c r="L19" s="188">
        <v>25000</v>
      </c>
      <c r="M19" s="188">
        <v>25000</v>
      </c>
      <c r="N19" s="188">
        <v>25000</v>
      </c>
      <c r="O19" s="101">
        <v>26000</v>
      </c>
    </row>
    <row r="20" spans="1:15" ht="21.75" customHeight="1">
      <c r="A20" s="572" t="s">
        <v>125</v>
      </c>
      <c r="B20" s="573"/>
      <c r="C20" s="79"/>
      <c r="D20" s="572"/>
      <c r="E20" s="576"/>
      <c r="F20" s="576"/>
      <c r="G20" s="576"/>
      <c r="H20" s="573"/>
      <c r="I20" s="112">
        <f>SUM(I17:I19)</f>
        <v>88880</v>
      </c>
      <c r="J20" s="21"/>
      <c r="L20" s="188"/>
      <c r="M20" s="188"/>
      <c r="N20" s="188"/>
      <c r="O20" s="101"/>
    </row>
    <row r="21" spans="1:15" s="328" customFormat="1" ht="21.75" customHeight="1">
      <c r="A21" s="599" t="s">
        <v>408</v>
      </c>
      <c r="B21" s="599" t="s">
        <v>480</v>
      </c>
      <c r="C21" s="328" t="s">
        <v>362</v>
      </c>
      <c r="D21" s="601" t="s">
        <v>409</v>
      </c>
      <c r="E21" s="599">
        <f>+IF(수량입력!F119&gt;0.1,1,0)</f>
        <v>1</v>
      </c>
      <c r="F21" s="599">
        <v>1</v>
      </c>
      <c r="G21" s="174">
        <f>+E21*F21</f>
        <v>1</v>
      </c>
      <c r="H21" s="379">
        <f t="shared" si="0"/>
        <v>187200</v>
      </c>
      <c r="I21" s="106">
        <f t="shared" ref="I21:I72" si="4">+G21*H21</f>
        <v>187200</v>
      </c>
      <c r="J21" s="333"/>
      <c r="L21" s="339">
        <v>180000</v>
      </c>
      <c r="M21" s="339">
        <v>170000</v>
      </c>
      <c r="N21" s="339">
        <v>160000</v>
      </c>
      <c r="O21" s="353">
        <v>187200</v>
      </c>
    </row>
    <row r="22" spans="1:15" s="328" customFormat="1" ht="21.75" customHeight="1">
      <c r="A22" s="600"/>
      <c r="B22" s="600"/>
      <c r="C22" s="328" t="s">
        <v>358</v>
      </c>
      <c r="D22" s="600"/>
      <c r="E22" s="600"/>
      <c r="F22" s="600"/>
      <c r="G22" s="450">
        <f>+G21</f>
        <v>1</v>
      </c>
      <c r="H22" s="380">
        <f t="shared" si="0"/>
        <v>55000</v>
      </c>
      <c r="I22" s="107">
        <f t="shared" si="4"/>
        <v>55000</v>
      </c>
      <c r="J22" s="334"/>
      <c r="L22" s="339">
        <v>55000</v>
      </c>
      <c r="M22" s="339">
        <v>52000</v>
      </c>
      <c r="N22" s="339">
        <v>45000</v>
      </c>
      <c r="O22" s="353">
        <v>52000</v>
      </c>
    </row>
    <row r="23" spans="1:15" s="328" customFormat="1" ht="21.75" customHeight="1">
      <c r="A23" s="600"/>
      <c r="B23" s="600"/>
      <c r="C23" s="328" t="s">
        <v>359</v>
      </c>
      <c r="D23" s="600"/>
      <c r="E23" s="600"/>
      <c r="F23" s="600"/>
      <c r="G23" s="450">
        <f t="shared" ref="G23:G26" si="5">+G22</f>
        <v>1</v>
      </c>
      <c r="H23" s="380">
        <f t="shared" si="0"/>
        <v>55000</v>
      </c>
      <c r="I23" s="107">
        <f t="shared" si="4"/>
        <v>55000</v>
      </c>
      <c r="J23" s="334"/>
      <c r="L23" s="339">
        <v>55000</v>
      </c>
      <c r="M23" s="339">
        <v>52000</v>
      </c>
      <c r="N23" s="339">
        <v>45000</v>
      </c>
      <c r="O23" s="353">
        <v>52000</v>
      </c>
    </row>
    <row r="24" spans="1:15" s="328" customFormat="1" ht="21.75" customHeight="1">
      <c r="A24" s="600"/>
      <c r="B24" s="600"/>
      <c r="C24" s="328" t="s">
        <v>361</v>
      </c>
      <c r="D24" s="600"/>
      <c r="E24" s="600"/>
      <c r="F24" s="600"/>
      <c r="G24" s="450">
        <f t="shared" si="5"/>
        <v>1</v>
      </c>
      <c r="H24" s="380">
        <f t="shared" si="0"/>
        <v>55000</v>
      </c>
      <c r="I24" s="107">
        <f t="shared" si="4"/>
        <v>55000</v>
      </c>
      <c r="J24" s="334"/>
      <c r="L24" s="339">
        <v>55000</v>
      </c>
      <c r="M24" s="339">
        <v>52000</v>
      </c>
      <c r="N24" s="339">
        <v>45000</v>
      </c>
      <c r="O24" s="353">
        <v>52000</v>
      </c>
    </row>
    <row r="25" spans="1:15" s="328" customFormat="1" ht="21.75" customHeight="1">
      <c r="A25" s="600"/>
      <c r="B25" s="600"/>
      <c r="C25" s="328" t="s">
        <v>410</v>
      </c>
      <c r="D25" s="600"/>
      <c r="E25" s="600"/>
      <c r="F25" s="600"/>
      <c r="G25" s="450">
        <f t="shared" si="5"/>
        <v>1</v>
      </c>
      <c r="H25" s="380">
        <f t="shared" si="0"/>
        <v>67600</v>
      </c>
      <c r="I25" s="107">
        <f t="shared" si="4"/>
        <v>67600</v>
      </c>
      <c r="J25" s="334"/>
      <c r="L25" s="339">
        <v>45000</v>
      </c>
      <c r="M25" s="339">
        <v>42000</v>
      </c>
      <c r="N25" s="339">
        <v>40000</v>
      </c>
      <c r="O25" s="353">
        <v>67600</v>
      </c>
    </row>
    <row r="26" spans="1:15" s="328" customFormat="1" ht="21.75" customHeight="1">
      <c r="A26" s="600"/>
      <c r="B26" s="600"/>
      <c r="C26" s="328" t="s">
        <v>411</v>
      </c>
      <c r="D26" s="609"/>
      <c r="E26" s="609"/>
      <c r="F26" s="609"/>
      <c r="G26" s="451">
        <f t="shared" si="5"/>
        <v>1</v>
      </c>
      <c r="H26" s="350">
        <f t="shared" si="0"/>
        <v>31200</v>
      </c>
      <c r="I26" s="108">
        <f t="shared" si="4"/>
        <v>31200</v>
      </c>
      <c r="J26" s="335"/>
      <c r="L26" s="339">
        <v>22000</v>
      </c>
      <c r="M26" s="339">
        <v>20000</v>
      </c>
      <c r="N26" s="339">
        <v>20000</v>
      </c>
      <c r="O26" s="353">
        <v>31200</v>
      </c>
    </row>
    <row r="27" spans="1:15" s="328" customFormat="1" ht="21.75" customHeight="1">
      <c r="A27" s="600"/>
      <c r="B27" s="601" t="s">
        <v>481</v>
      </c>
      <c r="C27" s="337" t="s">
        <v>412</v>
      </c>
      <c r="D27" s="333" t="s">
        <v>449</v>
      </c>
      <c r="E27" s="344">
        <f>+수량입력!F119</f>
        <v>4800</v>
      </c>
      <c r="F27" s="344">
        <v>1000</v>
      </c>
      <c r="G27" s="440">
        <f>+INT(E27/F27*2)</f>
        <v>9</v>
      </c>
      <c r="H27" s="346">
        <f t="shared" si="0"/>
        <v>300000</v>
      </c>
      <c r="I27" s="107">
        <f>SUM(I21:I26)</f>
        <v>451000</v>
      </c>
      <c r="J27" s="334"/>
      <c r="L27" s="339">
        <v>300000</v>
      </c>
      <c r="M27" s="339" t="s">
        <v>440</v>
      </c>
      <c r="N27" s="339" t="s">
        <v>440</v>
      </c>
      <c r="O27" s="353" t="s">
        <v>440</v>
      </c>
    </row>
    <row r="28" spans="1:15" s="328" customFormat="1" ht="21.75" customHeight="1">
      <c r="A28" s="600"/>
      <c r="B28" s="600"/>
      <c r="C28" s="328" t="s">
        <v>362</v>
      </c>
      <c r="D28" s="601" t="s">
        <v>413</v>
      </c>
      <c r="E28" s="599">
        <f>+IF(수량입력!F120&gt;0.1,1,0)</f>
        <v>1</v>
      </c>
      <c r="F28" s="599">
        <v>1</v>
      </c>
      <c r="G28" s="174">
        <f>+E28*F28</f>
        <v>1</v>
      </c>
      <c r="H28" s="379">
        <f t="shared" si="0"/>
        <v>187200</v>
      </c>
      <c r="I28" s="106">
        <f t="shared" si="4"/>
        <v>187200</v>
      </c>
      <c r="J28" s="333"/>
      <c r="L28" s="339">
        <v>180000</v>
      </c>
      <c r="M28" s="339">
        <v>170000</v>
      </c>
      <c r="N28" s="339">
        <v>160000</v>
      </c>
      <c r="O28" s="353">
        <v>187200</v>
      </c>
    </row>
    <row r="29" spans="1:15" s="328" customFormat="1" ht="21.75" customHeight="1">
      <c r="A29" s="600"/>
      <c r="B29" s="600"/>
      <c r="C29" s="328" t="s">
        <v>389</v>
      </c>
      <c r="D29" s="600"/>
      <c r="E29" s="600"/>
      <c r="F29" s="600"/>
      <c r="G29" s="450">
        <f>+G28</f>
        <v>1</v>
      </c>
      <c r="H29" s="380">
        <f t="shared" si="0"/>
        <v>67600</v>
      </c>
      <c r="I29" s="107">
        <f t="shared" si="4"/>
        <v>67600</v>
      </c>
      <c r="J29" s="334"/>
      <c r="L29" s="339">
        <v>45000</v>
      </c>
      <c r="M29" s="339">
        <v>42000</v>
      </c>
      <c r="N29" s="339">
        <v>40000</v>
      </c>
      <c r="O29" s="353">
        <v>67600</v>
      </c>
    </row>
    <row r="30" spans="1:15" s="328" customFormat="1" ht="21.75" customHeight="1">
      <c r="A30" s="600"/>
      <c r="B30" s="600"/>
      <c r="C30" s="328" t="s">
        <v>414</v>
      </c>
      <c r="D30" s="609"/>
      <c r="E30" s="609"/>
      <c r="F30" s="609"/>
      <c r="G30" s="451">
        <f t="shared" ref="G30" si="6">+G29</f>
        <v>1</v>
      </c>
      <c r="H30" s="350">
        <f t="shared" si="0"/>
        <v>55000</v>
      </c>
      <c r="I30" s="108">
        <f t="shared" si="4"/>
        <v>55000</v>
      </c>
      <c r="J30" s="335"/>
      <c r="L30" s="339">
        <v>55000</v>
      </c>
      <c r="M30" s="339">
        <v>52000</v>
      </c>
      <c r="N30" s="339">
        <v>45000</v>
      </c>
      <c r="O30" s="353">
        <v>52000</v>
      </c>
    </row>
    <row r="31" spans="1:15" s="328" customFormat="1" ht="21.75" customHeight="1">
      <c r="A31" s="572" t="s">
        <v>125</v>
      </c>
      <c r="B31" s="573"/>
      <c r="C31" s="79"/>
      <c r="D31" s="344"/>
      <c r="E31" s="344"/>
      <c r="F31" s="344"/>
      <c r="G31" s="347"/>
      <c r="H31" s="346"/>
      <c r="I31" s="107">
        <f>SUM(I21:I30)</f>
        <v>1211800</v>
      </c>
      <c r="J31" s="334"/>
      <c r="L31" s="339"/>
      <c r="M31" s="339"/>
      <c r="N31" s="339"/>
      <c r="O31" s="353"/>
    </row>
    <row r="32" spans="1:15" s="328" customFormat="1" ht="21.75" customHeight="1">
      <c r="A32" s="599" t="s">
        <v>415</v>
      </c>
      <c r="B32" s="599" t="s">
        <v>416</v>
      </c>
      <c r="C32" s="325" t="s">
        <v>362</v>
      </c>
      <c r="D32" s="599" t="s">
        <v>407</v>
      </c>
      <c r="E32" s="599">
        <f>+IF(수량입력!F121&gt;0.1,1,0)</f>
        <v>1</v>
      </c>
      <c r="F32" s="599">
        <v>1</v>
      </c>
      <c r="G32" s="174">
        <f>+E32*F32</f>
        <v>1</v>
      </c>
      <c r="H32" s="379">
        <f t="shared" si="0"/>
        <v>187200</v>
      </c>
      <c r="I32" s="106">
        <f t="shared" si="4"/>
        <v>187200</v>
      </c>
      <c r="J32" s="333"/>
      <c r="L32" s="339">
        <v>180000</v>
      </c>
      <c r="M32" s="339">
        <v>170000</v>
      </c>
      <c r="N32" s="339">
        <v>160000</v>
      </c>
      <c r="O32" s="353">
        <v>187200</v>
      </c>
    </row>
    <row r="33" spans="1:15" s="328" customFormat="1" ht="21.75" customHeight="1">
      <c r="A33" s="600"/>
      <c r="B33" s="600"/>
      <c r="C33" s="326" t="s">
        <v>358</v>
      </c>
      <c r="D33" s="600"/>
      <c r="E33" s="600"/>
      <c r="F33" s="600"/>
      <c r="G33" s="450">
        <f>+G32</f>
        <v>1</v>
      </c>
      <c r="H33" s="380">
        <f t="shared" si="0"/>
        <v>55000</v>
      </c>
      <c r="I33" s="107">
        <f t="shared" si="4"/>
        <v>55000</v>
      </c>
      <c r="J33" s="334"/>
      <c r="L33" s="339">
        <v>55000</v>
      </c>
      <c r="M33" s="339">
        <v>52000</v>
      </c>
      <c r="N33" s="339">
        <v>45000</v>
      </c>
      <c r="O33" s="353">
        <v>52000</v>
      </c>
    </row>
    <row r="34" spans="1:15" s="328" customFormat="1" ht="21.75" customHeight="1">
      <c r="A34" s="600"/>
      <c r="B34" s="600"/>
      <c r="C34" s="326" t="s">
        <v>359</v>
      </c>
      <c r="D34" s="600"/>
      <c r="E34" s="600"/>
      <c r="F34" s="600"/>
      <c r="G34" s="450">
        <f t="shared" ref="G34:G39" si="7">+G33</f>
        <v>1</v>
      </c>
      <c r="H34" s="380">
        <f t="shared" si="0"/>
        <v>55000</v>
      </c>
      <c r="I34" s="107">
        <f t="shared" si="4"/>
        <v>55000</v>
      </c>
      <c r="J34" s="334"/>
      <c r="L34" s="339">
        <v>55000</v>
      </c>
      <c r="M34" s="339">
        <v>52000</v>
      </c>
      <c r="N34" s="339">
        <v>45000</v>
      </c>
      <c r="O34" s="353">
        <v>52000</v>
      </c>
    </row>
    <row r="35" spans="1:15" s="328" customFormat="1" ht="21.75" customHeight="1">
      <c r="A35" s="600"/>
      <c r="B35" s="600"/>
      <c r="C35" s="326" t="s">
        <v>360</v>
      </c>
      <c r="D35" s="600"/>
      <c r="E35" s="600"/>
      <c r="F35" s="600"/>
      <c r="G35" s="450">
        <f t="shared" si="7"/>
        <v>1</v>
      </c>
      <c r="H35" s="380">
        <f t="shared" si="0"/>
        <v>67600</v>
      </c>
      <c r="I35" s="107">
        <f t="shared" si="4"/>
        <v>67600</v>
      </c>
      <c r="J35" s="334"/>
      <c r="L35" s="339">
        <v>45000</v>
      </c>
      <c r="M35" s="339">
        <v>42000</v>
      </c>
      <c r="N35" s="339">
        <v>40000</v>
      </c>
      <c r="O35" s="353">
        <v>67600</v>
      </c>
    </row>
    <row r="36" spans="1:15" s="328" customFormat="1" ht="21.75" customHeight="1">
      <c r="A36" s="600"/>
      <c r="B36" s="600"/>
      <c r="C36" s="326" t="s">
        <v>405</v>
      </c>
      <c r="D36" s="600"/>
      <c r="E36" s="600"/>
      <c r="F36" s="600"/>
      <c r="G36" s="450">
        <f t="shared" si="7"/>
        <v>1</v>
      </c>
      <c r="H36" s="380">
        <f t="shared" si="0"/>
        <v>110000</v>
      </c>
      <c r="I36" s="107">
        <f t="shared" si="4"/>
        <v>110000</v>
      </c>
      <c r="J36" s="334"/>
      <c r="L36" s="339">
        <v>110000</v>
      </c>
      <c r="M36" s="339">
        <v>105000</v>
      </c>
      <c r="N36" s="339">
        <v>100000</v>
      </c>
      <c r="O36" s="353">
        <v>77000</v>
      </c>
    </row>
    <row r="37" spans="1:15" s="328" customFormat="1" ht="21.75" customHeight="1">
      <c r="A37" s="600"/>
      <c r="B37" s="600"/>
      <c r="C37" s="326" t="s">
        <v>365</v>
      </c>
      <c r="D37" s="600"/>
      <c r="E37" s="600"/>
      <c r="F37" s="600"/>
      <c r="G37" s="450">
        <f t="shared" si="7"/>
        <v>1</v>
      </c>
      <c r="H37" s="380">
        <f t="shared" si="0"/>
        <v>55000</v>
      </c>
      <c r="I37" s="107">
        <f t="shared" si="4"/>
        <v>55000</v>
      </c>
      <c r="J37" s="334"/>
      <c r="L37" s="339">
        <v>55000</v>
      </c>
      <c r="M37" s="339">
        <v>52000</v>
      </c>
      <c r="N37" s="339">
        <v>45000</v>
      </c>
      <c r="O37" s="353">
        <v>52000</v>
      </c>
    </row>
    <row r="38" spans="1:15" s="328" customFormat="1" ht="21.75" customHeight="1">
      <c r="A38" s="600"/>
      <c r="B38" s="600"/>
      <c r="C38" s="326" t="s">
        <v>417</v>
      </c>
      <c r="D38" s="600"/>
      <c r="E38" s="600"/>
      <c r="F38" s="600"/>
      <c r="G38" s="450">
        <f t="shared" si="7"/>
        <v>1</v>
      </c>
      <c r="H38" s="380">
        <f t="shared" si="0"/>
        <v>110000</v>
      </c>
      <c r="I38" s="107">
        <f t="shared" si="4"/>
        <v>110000</v>
      </c>
      <c r="J38" s="334"/>
      <c r="L38" s="339">
        <v>110000</v>
      </c>
      <c r="M38" s="339">
        <v>105000</v>
      </c>
      <c r="N38" s="339">
        <v>100000</v>
      </c>
      <c r="O38" s="353">
        <v>77000</v>
      </c>
    </row>
    <row r="39" spans="1:15" s="328" customFormat="1" ht="21.75" customHeight="1">
      <c r="A39" s="609"/>
      <c r="B39" s="609"/>
      <c r="C39" s="327" t="s">
        <v>411</v>
      </c>
      <c r="D39" s="609"/>
      <c r="E39" s="609"/>
      <c r="F39" s="609"/>
      <c r="G39" s="451">
        <f t="shared" si="7"/>
        <v>1</v>
      </c>
      <c r="H39" s="350">
        <f t="shared" si="0"/>
        <v>31200</v>
      </c>
      <c r="I39" s="108">
        <f t="shared" si="4"/>
        <v>31200</v>
      </c>
      <c r="J39" s="335"/>
      <c r="L39" s="339">
        <v>22000</v>
      </c>
      <c r="M39" s="339">
        <v>20000</v>
      </c>
      <c r="N39" s="339">
        <v>20000</v>
      </c>
      <c r="O39" s="353">
        <v>31200</v>
      </c>
    </row>
    <row r="40" spans="1:15" s="328" customFormat="1" ht="21.75" customHeight="1">
      <c r="A40" s="576" t="s">
        <v>125</v>
      </c>
      <c r="B40" s="576"/>
      <c r="C40" s="79"/>
      <c r="D40" s="377"/>
      <c r="E40" s="377"/>
      <c r="F40" s="377"/>
      <c r="G40" s="347"/>
      <c r="H40" s="346"/>
      <c r="I40" s="107">
        <f>SUM(I32:I39)</f>
        <v>671000</v>
      </c>
      <c r="J40" s="334"/>
      <c r="L40" s="339"/>
      <c r="M40" s="339"/>
      <c r="N40" s="339"/>
      <c r="O40" s="353"/>
    </row>
    <row r="41" spans="1:15" s="328" customFormat="1" ht="21.75" customHeight="1">
      <c r="A41" s="615" t="s">
        <v>418</v>
      </c>
      <c r="B41" s="599" t="s">
        <v>419</v>
      </c>
      <c r="C41" s="328" t="s">
        <v>362</v>
      </c>
      <c r="D41" s="601" t="s">
        <v>420</v>
      </c>
      <c r="E41" s="599">
        <f>+IF(수량입력!F122&gt;0.1,1,0)</f>
        <v>1</v>
      </c>
      <c r="F41" s="599">
        <v>1</v>
      </c>
      <c r="G41" s="174">
        <f>+E41*F41</f>
        <v>1</v>
      </c>
      <c r="H41" s="346">
        <f t="shared" si="0"/>
        <v>187200</v>
      </c>
      <c r="I41" s="107">
        <f t="shared" si="4"/>
        <v>187200</v>
      </c>
      <c r="J41" s="333"/>
      <c r="L41" s="339">
        <v>180000</v>
      </c>
      <c r="M41" s="339">
        <v>170000</v>
      </c>
      <c r="N41" s="339">
        <v>160000</v>
      </c>
      <c r="O41" s="353">
        <v>187200</v>
      </c>
    </row>
    <row r="42" spans="1:15" s="328" customFormat="1" ht="21.75" customHeight="1">
      <c r="A42" s="616"/>
      <c r="B42" s="600"/>
      <c r="C42" s="328" t="s">
        <v>358</v>
      </c>
      <c r="D42" s="610"/>
      <c r="E42" s="600"/>
      <c r="F42" s="600"/>
      <c r="G42" s="450">
        <f>+G41</f>
        <v>1</v>
      </c>
      <c r="H42" s="346">
        <f t="shared" si="0"/>
        <v>55000</v>
      </c>
      <c r="I42" s="107">
        <f t="shared" si="4"/>
        <v>55000</v>
      </c>
      <c r="J42" s="334"/>
      <c r="L42" s="339">
        <v>55000</v>
      </c>
      <c r="M42" s="339">
        <v>52000</v>
      </c>
      <c r="N42" s="339">
        <v>45000</v>
      </c>
      <c r="O42" s="353">
        <v>52000</v>
      </c>
    </row>
    <row r="43" spans="1:15" s="328" customFormat="1" ht="21.75" customHeight="1">
      <c r="A43" s="616"/>
      <c r="B43" s="600"/>
      <c r="C43" s="328" t="s">
        <v>359</v>
      </c>
      <c r="D43" s="610"/>
      <c r="E43" s="600"/>
      <c r="F43" s="600"/>
      <c r="G43" s="450">
        <f t="shared" ref="G43:G53" si="8">+G42</f>
        <v>1</v>
      </c>
      <c r="H43" s="346">
        <f t="shared" si="0"/>
        <v>55000</v>
      </c>
      <c r="I43" s="107">
        <f t="shared" si="4"/>
        <v>55000</v>
      </c>
      <c r="J43" s="334"/>
      <c r="L43" s="339">
        <v>55000</v>
      </c>
      <c r="M43" s="339">
        <v>52000</v>
      </c>
      <c r="N43" s="339">
        <v>45000</v>
      </c>
      <c r="O43" s="353">
        <v>52000</v>
      </c>
    </row>
    <row r="44" spans="1:15" s="328" customFormat="1" ht="21.75" customHeight="1">
      <c r="A44" s="616"/>
      <c r="B44" s="600"/>
      <c r="C44" s="328" t="s">
        <v>363</v>
      </c>
      <c r="D44" s="610"/>
      <c r="E44" s="600"/>
      <c r="F44" s="600"/>
      <c r="G44" s="450">
        <f t="shared" si="8"/>
        <v>1</v>
      </c>
      <c r="H44" s="346">
        <f t="shared" si="0"/>
        <v>31200</v>
      </c>
      <c r="I44" s="107">
        <f t="shared" si="4"/>
        <v>31200</v>
      </c>
      <c r="J44" s="334"/>
      <c r="L44" s="339">
        <v>22000</v>
      </c>
      <c r="M44" s="339">
        <v>20000</v>
      </c>
      <c r="N44" s="339">
        <v>20000</v>
      </c>
      <c r="O44" s="353">
        <v>31200</v>
      </c>
    </row>
    <row r="45" spans="1:15" s="328" customFormat="1" ht="21.75" customHeight="1">
      <c r="A45" s="616"/>
      <c r="B45" s="600"/>
      <c r="C45" s="328" t="s">
        <v>361</v>
      </c>
      <c r="D45" s="610"/>
      <c r="E45" s="600"/>
      <c r="F45" s="600"/>
      <c r="G45" s="450">
        <f t="shared" si="8"/>
        <v>1</v>
      </c>
      <c r="H45" s="346">
        <f t="shared" si="0"/>
        <v>55000</v>
      </c>
      <c r="I45" s="107">
        <f t="shared" si="4"/>
        <v>55000</v>
      </c>
      <c r="J45" s="334"/>
      <c r="L45" s="339">
        <v>55000</v>
      </c>
      <c r="M45" s="339">
        <v>52000</v>
      </c>
      <c r="N45" s="339">
        <v>45000</v>
      </c>
      <c r="O45" s="353">
        <v>52000</v>
      </c>
    </row>
    <row r="46" spans="1:15" s="328" customFormat="1" ht="21.75" customHeight="1">
      <c r="A46" s="616"/>
      <c r="B46" s="600"/>
      <c r="C46" s="328" t="s">
        <v>421</v>
      </c>
      <c r="D46" s="610"/>
      <c r="E46" s="600"/>
      <c r="F46" s="600"/>
      <c r="G46" s="450">
        <f t="shared" si="8"/>
        <v>1</v>
      </c>
      <c r="H46" s="346">
        <f t="shared" si="0"/>
        <v>41600</v>
      </c>
      <c r="I46" s="107">
        <f t="shared" si="4"/>
        <v>41600</v>
      </c>
      <c r="J46" s="334"/>
      <c r="L46" s="339">
        <v>22000</v>
      </c>
      <c r="M46" s="339">
        <v>20000</v>
      </c>
      <c r="N46" s="339">
        <v>20000</v>
      </c>
      <c r="O46" s="353">
        <v>41600</v>
      </c>
    </row>
    <row r="47" spans="1:15" s="328" customFormat="1" ht="21.75" customHeight="1">
      <c r="A47" s="616"/>
      <c r="B47" s="600"/>
      <c r="C47" s="328" t="s">
        <v>389</v>
      </c>
      <c r="D47" s="610"/>
      <c r="E47" s="600"/>
      <c r="F47" s="600"/>
      <c r="G47" s="450">
        <f t="shared" si="8"/>
        <v>1</v>
      </c>
      <c r="H47" s="346">
        <f t="shared" si="0"/>
        <v>67600</v>
      </c>
      <c r="I47" s="107">
        <f t="shared" si="4"/>
        <v>67600</v>
      </c>
      <c r="J47" s="334"/>
      <c r="L47" s="339">
        <v>45000</v>
      </c>
      <c r="M47" s="339">
        <v>42000</v>
      </c>
      <c r="N47" s="339">
        <v>40000</v>
      </c>
      <c r="O47" s="353">
        <v>67600</v>
      </c>
    </row>
    <row r="48" spans="1:15" s="328" customFormat="1" ht="21.75" customHeight="1">
      <c r="A48" s="616"/>
      <c r="B48" s="600"/>
      <c r="C48" s="328" t="s">
        <v>422</v>
      </c>
      <c r="D48" s="610"/>
      <c r="E48" s="600"/>
      <c r="F48" s="600"/>
      <c r="G48" s="450">
        <f t="shared" si="8"/>
        <v>1</v>
      </c>
      <c r="H48" s="346">
        <f t="shared" si="0"/>
        <v>26000</v>
      </c>
      <c r="I48" s="107">
        <f t="shared" si="4"/>
        <v>26000</v>
      </c>
      <c r="J48" s="334"/>
      <c r="L48" s="339">
        <v>15000</v>
      </c>
      <c r="M48" s="339">
        <v>15000</v>
      </c>
      <c r="N48" s="339">
        <v>15000</v>
      </c>
      <c r="O48" s="353">
        <v>26000</v>
      </c>
    </row>
    <row r="49" spans="1:15" s="328" customFormat="1" ht="21.75" customHeight="1">
      <c r="A49" s="616"/>
      <c r="B49" s="600"/>
      <c r="C49" s="338" t="s">
        <v>423</v>
      </c>
      <c r="D49" s="610"/>
      <c r="E49" s="600"/>
      <c r="F49" s="600"/>
      <c r="G49" s="450">
        <f t="shared" si="8"/>
        <v>1</v>
      </c>
      <c r="H49" s="346">
        <f t="shared" si="0"/>
        <v>15600</v>
      </c>
      <c r="I49" s="107">
        <f t="shared" si="4"/>
        <v>15600</v>
      </c>
      <c r="J49" s="334"/>
      <c r="L49" s="339">
        <v>15000</v>
      </c>
      <c r="M49" s="339">
        <v>15000</v>
      </c>
      <c r="N49" s="339">
        <v>15000</v>
      </c>
      <c r="O49" s="353">
        <v>15600</v>
      </c>
    </row>
    <row r="50" spans="1:15" s="328" customFormat="1" ht="21.75" customHeight="1">
      <c r="A50" s="616"/>
      <c r="B50" s="600"/>
      <c r="C50" s="328" t="s">
        <v>424</v>
      </c>
      <c r="D50" s="610"/>
      <c r="E50" s="600"/>
      <c r="F50" s="600"/>
      <c r="G50" s="450">
        <f t="shared" si="8"/>
        <v>1</v>
      </c>
      <c r="H50" s="346">
        <f t="shared" si="0"/>
        <v>15600</v>
      </c>
      <c r="I50" s="107">
        <f t="shared" si="4"/>
        <v>15600</v>
      </c>
      <c r="J50" s="334"/>
      <c r="L50" s="339">
        <v>15000</v>
      </c>
      <c r="M50" s="339">
        <v>15000</v>
      </c>
      <c r="N50" s="339">
        <v>15000</v>
      </c>
      <c r="O50" s="353">
        <v>15600</v>
      </c>
    </row>
    <row r="51" spans="1:15" s="328" customFormat="1" ht="21.75" customHeight="1">
      <c r="A51" s="616"/>
      <c r="B51" s="600"/>
      <c r="C51" s="328" t="s">
        <v>425</v>
      </c>
      <c r="D51" s="610"/>
      <c r="E51" s="600"/>
      <c r="F51" s="600"/>
      <c r="G51" s="450">
        <f t="shared" si="8"/>
        <v>1</v>
      </c>
      <c r="H51" s="346">
        <f t="shared" si="0"/>
        <v>15600</v>
      </c>
      <c r="I51" s="107">
        <f t="shared" si="4"/>
        <v>15600</v>
      </c>
      <c r="J51" s="334"/>
      <c r="L51" s="339">
        <v>15000</v>
      </c>
      <c r="M51" s="339">
        <v>15000</v>
      </c>
      <c r="N51" s="339">
        <v>15000</v>
      </c>
      <c r="O51" s="353">
        <v>15600</v>
      </c>
    </row>
    <row r="52" spans="1:15" s="328" customFormat="1" ht="21.75" customHeight="1">
      <c r="A52" s="616"/>
      <c r="B52" s="600"/>
      <c r="C52" s="328" t="s">
        <v>426</v>
      </c>
      <c r="D52" s="610"/>
      <c r="E52" s="600"/>
      <c r="F52" s="600"/>
      <c r="G52" s="450">
        <f t="shared" si="8"/>
        <v>1</v>
      </c>
      <c r="H52" s="346">
        <f t="shared" si="0"/>
        <v>110000</v>
      </c>
      <c r="I52" s="107">
        <f t="shared" si="4"/>
        <v>110000</v>
      </c>
      <c r="J52" s="334"/>
      <c r="L52" s="339">
        <v>110000</v>
      </c>
      <c r="M52" s="339">
        <v>105000</v>
      </c>
      <c r="N52" s="339">
        <v>100000</v>
      </c>
      <c r="O52" s="353">
        <v>77000</v>
      </c>
    </row>
    <row r="53" spans="1:15" s="328" customFormat="1" ht="21.75" customHeight="1">
      <c r="A53" s="617"/>
      <c r="B53" s="609"/>
      <c r="C53" s="328" t="s">
        <v>427</v>
      </c>
      <c r="D53" s="611"/>
      <c r="E53" s="609"/>
      <c r="F53" s="600"/>
      <c r="G53" s="450">
        <f t="shared" si="8"/>
        <v>1</v>
      </c>
      <c r="H53" s="346">
        <f t="shared" si="0"/>
        <v>41600</v>
      </c>
      <c r="I53" s="107">
        <f t="shared" si="4"/>
        <v>41600</v>
      </c>
      <c r="J53" s="334"/>
      <c r="L53" s="339">
        <v>20000</v>
      </c>
      <c r="M53" s="339">
        <v>20000</v>
      </c>
      <c r="N53" s="339">
        <v>20000</v>
      </c>
      <c r="O53" s="353">
        <v>41600</v>
      </c>
    </row>
    <row r="54" spans="1:15" s="328" customFormat="1" ht="21.75" customHeight="1">
      <c r="A54" s="576" t="s">
        <v>125</v>
      </c>
      <c r="B54" s="576"/>
      <c r="C54" s="79"/>
      <c r="D54" s="378"/>
      <c r="E54" s="377"/>
      <c r="F54" s="339"/>
      <c r="G54" s="384"/>
      <c r="H54" s="336"/>
      <c r="I54" s="112">
        <f>SUM(I41:I53)</f>
        <v>717000</v>
      </c>
      <c r="J54" s="337"/>
      <c r="L54" s="339"/>
      <c r="M54" s="339"/>
      <c r="N54" s="339"/>
      <c r="O54" s="353"/>
    </row>
    <row r="55" spans="1:15" s="328" customFormat="1" ht="21.75" customHeight="1">
      <c r="A55" s="599" t="s">
        <v>418</v>
      </c>
      <c r="B55" s="599" t="s">
        <v>428</v>
      </c>
      <c r="C55" s="325" t="s">
        <v>362</v>
      </c>
      <c r="D55" s="601" t="s">
        <v>420</v>
      </c>
      <c r="E55" s="599">
        <f>+IF(수량입력!F123&gt;0.1,1,0)</f>
        <v>1</v>
      </c>
      <c r="F55" s="600">
        <v>1</v>
      </c>
      <c r="G55" s="174">
        <f>+E55*F55</f>
        <v>1</v>
      </c>
      <c r="H55" s="346">
        <f t="shared" si="0"/>
        <v>187200</v>
      </c>
      <c r="I55" s="107">
        <f t="shared" si="4"/>
        <v>187200</v>
      </c>
      <c r="J55" s="334"/>
      <c r="L55" s="339">
        <v>180000</v>
      </c>
      <c r="M55" s="339">
        <v>170000</v>
      </c>
      <c r="N55" s="339">
        <v>160000</v>
      </c>
      <c r="O55" s="353">
        <v>187200</v>
      </c>
    </row>
    <row r="56" spans="1:15" s="328" customFormat="1" ht="21.75" customHeight="1">
      <c r="A56" s="600"/>
      <c r="B56" s="600"/>
      <c r="C56" s="326" t="s">
        <v>358</v>
      </c>
      <c r="D56" s="610"/>
      <c r="E56" s="600"/>
      <c r="F56" s="600"/>
      <c r="G56" s="450">
        <f>+G55</f>
        <v>1</v>
      </c>
      <c r="H56" s="346">
        <f t="shared" si="0"/>
        <v>55000</v>
      </c>
      <c r="I56" s="107">
        <f t="shared" si="4"/>
        <v>55000</v>
      </c>
      <c r="J56" s="334"/>
      <c r="L56" s="339">
        <v>55000</v>
      </c>
      <c r="M56" s="339">
        <v>52000</v>
      </c>
      <c r="N56" s="339">
        <v>45000</v>
      </c>
      <c r="O56" s="353">
        <v>52000</v>
      </c>
    </row>
    <row r="57" spans="1:15" s="328" customFormat="1" ht="21.75" customHeight="1">
      <c r="A57" s="600"/>
      <c r="B57" s="600"/>
      <c r="C57" s="326" t="s">
        <v>359</v>
      </c>
      <c r="D57" s="610"/>
      <c r="E57" s="600"/>
      <c r="F57" s="600"/>
      <c r="G57" s="450">
        <f t="shared" ref="G57:G62" si="9">+G56</f>
        <v>1</v>
      </c>
      <c r="H57" s="346">
        <f t="shared" si="0"/>
        <v>55000</v>
      </c>
      <c r="I57" s="107">
        <f t="shared" si="4"/>
        <v>55000</v>
      </c>
      <c r="J57" s="334"/>
      <c r="L57" s="339">
        <v>55000</v>
      </c>
      <c r="M57" s="339">
        <v>52000</v>
      </c>
      <c r="N57" s="339">
        <v>45000</v>
      </c>
      <c r="O57" s="353">
        <v>52000</v>
      </c>
    </row>
    <row r="58" spans="1:15" s="328" customFormat="1" ht="21.75" customHeight="1">
      <c r="A58" s="600"/>
      <c r="B58" s="600"/>
      <c r="C58" s="326" t="s">
        <v>405</v>
      </c>
      <c r="D58" s="610"/>
      <c r="E58" s="600"/>
      <c r="F58" s="600"/>
      <c r="G58" s="450">
        <f t="shared" si="9"/>
        <v>1</v>
      </c>
      <c r="H58" s="346">
        <f t="shared" si="0"/>
        <v>110000</v>
      </c>
      <c r="I58" s="107">
        <f t="shared" si="4"/>
        <v>110000</v>
      </c>
      <c r="J58" s="334"/>
      <c r="L58" s="339">
        <v>110000</v>
      </c>
      <c r="M58" s="339">
        <v>105000</v>
      </c>
      <c r="N58" s="339">
        <v>100000</v>
      </c>
      <c r="O58" s="353">
        <v>77000</v>
      </c>
    </row>
    <row r="59" spans="1:15" s="328" customFormat="1" ht="21.75" customHeight="1">
      <c r="A59" s="600"/>
      <c r="B59" s="600"/>
      <c r="C59" s="326" t="s">
        <v>361</v>
      </c>
      <c r="D59" s="610"/>
      <c r="E59" s="600"/>
      <c r="F59" s="600"/>
      <c r="G59" s="450">
        <f t="shared" si="9"/>
        <v>1</v>
      </c>
      <c r="H59" s="346">
        <f t="shared" si="0"/>
        <v>55000</v>
      </c>
      <c r="I59" s="107">
        <f t="shared" si="4"/>
        <v>55000</v>
      </c>
      <c r="J59" s="334"/>
      <c r="L59" s="339">
        <v>55000</v>
      </c>
      <c r="M59" s="339">
        <v>52000</v>
      </c>
      <c r="N59" s="339">
        <v>45000</v>
      </c>
      <c r="O59" s="353">
        <v>52000</v>
      </c>
    </row>
    <row r="60" spans="1:15" s="328" customFormat="1" ht="21.75" customHeight="1">
      <c r="A60" s="600"/>
      <c r="B60" s="600"/>
      <c r="C60" s="326" t="s">
        <v>389</v>
      </c>
      <c r="D60" s="610"/>
      <c r="E60" s="600"/>
      <c r="F60" s="600"/>
      <c r="G60" s="450">
        <f t="shared" si="9"/>
        <v>1</v>
      </c>
      <c r="H60" s="346">
        <f t="shared" si="0"/>
        <v>67600</v>
      </c>
      <c r="I60" s="107">
        <f t="shared" si="4"/>
        <v>67600</v>
      </c>
      <c r="J60" s="334"/>
      <c r="L60" s="339">
        <v>45000</v>
      </c>
      <c r="M60" s="339">
        <v>42000</v>
      </c>
      <c r="N60" s="339">
        <v>40000</v>
      </c>
      <c r="O60" s="353">
        <v>67600</v>
      </c>
    </row>
    <row r="61" spans="1:15" s="328" customFormat="1" ht="21.75" customHeight="1">
      <c r="A61" s="600"/>
      <c r="B61" s="600"/>
      <c r="C61" s="326" t="s">
        <v>429</v>
      </c>
      <c r="D61" s="610"/>
      <c r="E61" s="600"/>
      <c r="F61" s="600"/>
      <c r="G61" s="450">
        <f t="shared" si="9"/>
        <v>1</v>
      </c>
      <c r="H61" s="346">
        <f t="shared" si="0"/>
        <v>41600</v>
      </c>
      <c r="I61" s="107">
        <f t="shared" si="4"/>
        <v>41600</v>
      </c>
      <c r="J61" s="334"/>
      <c r="L61" s="339">
        <v>20000</v>
      </c>
      <c r="M61" s="339">
        <v>20000</v>
      </c>
      <c r="N61" s="339">
        <v>20000</v>
      </c>
      <c r="O61" s="353">
        <v>41600</v>
      </c>
    </row>
    <row r="62" spans="1:15" s="328" customFormat="1" ht="21.75" customHeight="1">
      <c r="A62" s="600"/>
      <c r="B62" s="600"/>
      <c r="C62" s="327" t="s">
        <v>426</v>
      </c>
      <c r="D62" s="610"/>
      <c r="E62" s="600"/>
      <c r="F62" s="600"/>
      <c r="G62" s="450">
        <f t="shared" si="9"/>
        <v>1</v>
      </c>
      <c r="H62" s="346">
        <f t="shared" si="0"/>
        <v>110000</v>
      </c>
      <c r="I62" s="107">
        <f t="shared" si="4"/>
        <v>110000</v>
      </c>
      <c r="J62" s="335"/>
      <c r="L62" s="339">
        <v>110000</v>
      </c>
      <c r="M62" s="339">
        <v>105000</v>
      </c>
      <c r="N62" s="339">
        <v>100000</v>
      </c>
      <c r="O62" s="353">
        <v>77000</v>
      </c>
    </row>
    <row r="63" spans="1:15" s="328" customFormat="1" ht="21.75" customHeight="1">
      <c r="A63" s="572" t="s">
        <v>125</v>
      </c>
      <c r="B63" s="573"/>
      <c r="C63" s="79"/>
      <c r="D63" s="638"/>
      <c r="E63" s="639"/>
      <c r="F63" s="639"/>
      <c r="G63" s="639"/>
      <c r="H63" s="640"/>
      <c r="I63" s="107">
        <f>SUM(I55:I62)</f>
        <v>681400</v>
      </c>
      <c r="J63" s="334"/>
      <c r="L63" s="339"/>
      <c r="M63" s="339"/>
      <c r="N63" s="339"/>
      <c r="O63" s="353"/>
    </row>
    <row r="64" spans="1:15" s="328" customFormat="1" ht="21.75" customHeight="1">
      <c r="A64" s="599" t="s">
        <v>418</v>
      </c>
      <c r="B64" s="599" t="s">
        <v>430</v>
      </c>
      <c r="C64" s="325" t="s">
        <v>358</v>
      </c>
      <c r="D64" s="601" t="s">
        <v>431</v>
      </c>
      <c r="E64" s="599">
        <f>+IF(수량입력!F124&gt;0.1,1,0)</f>
        <v>1</v>
      </c>
      <c r="F64" s="599">
        <v>1</v>
      </c>
      <c r="G64" s="174">
        <f>+E64*F64</f>
        <v>1</v>
      </c>
      <c r="H64" s="346">
        <f t="shared" si="0"/>
        <v>55000</v>
      </c>
      <c r="I64" s="107">
        <f t="shared" si="4"/>
        <v>55000</v>
      </c>
      <c r="J64" s="333"/>
      <c r="L64" s="339">
        <v>55000</v>
      </c>
      <c r="M64" s="339">
        <v>52000</v>
      </c>
      <c r="N64" s="339">
        <v>45000</v>
      </c>
      <c r="O64" s="353">
        <v>52000</v>
      </c>
    </row>
    <row r="65" spans="1:15" s="328" customFormat="1" ht="21.75" customHeight="1">
      <c r="A65" s="600"/>
      <c r="B65" s="600"/>
      <c r="C65" s="326" t="s">
        <v>363</v>
      </c>
      <c r="D65" s="600"/>
      <c r="E65" s="600"/>
      <c r="F65" s="600"/>
      <c r="G65" s="450">
        <f>+G64</f>
        <v>1</v>
      </c>
      <c r="H65" s="346">
        <f t="shared" si="0"/>
        <v>31200</v>
      </c>
      <c r="I65" s="107">
        <f t="shared" si="4"/>
        <v>31200</v>
      </c>
      <c r="J65" s="334"/>
      <c r="L65" s="339">
        <v>22000</v>
      </c>
      <c r="M65" s="339">
        <v>20000</v>
      </c>
      <c r="N65" s="339">
        <v>20000</v>
      </c>
      <c r="O65" s="353">
        <v>31200</v>
      </c>
    </row>
    <row r="66" spans="1:15" s="328" customFormat="1" ht="21.75" customHeight="1">
      <c r="A66" s="600"/>
      <c r="B66" s="600"/>
      <c r="C66" s="326" t="s">
        <v>364</v>
      </c>
      <c r="D66" s="600"/>
      <c r="E66" s="600"/>
      <c r="F66" s="600"/>
      <c r="G66" s="450">
        <f t="shared" ref="G66:G72" si="10">+G65</f>
        <v>1</v>
      </c>
      <c r="H66" s="346">
        <f t="shared" si="0"/>
        <v>31200</v>
      </c>
      <c r="I66" s="107">
        <f t="shared" si="4"/>
        <v>31200</v>
      </c>
      <c r="J66" s="334"/>
      <c r="L66" s="339">
        <v>22000</v>
      </c>
      <c r="M66" s="339">
        <v>20000</v>
      </c>
      <c r="N66" s="339">
        <v>20000</v>
      </c>
      <c r="O66" s="353">
        <v>31200</v>
      </c>
    </row>
    <row r="67" spans="1:15" s="328" customFormat="1" ht="21.75" customHeight="1">
      <c r="A67" s="600"/>
      <c r="B67" s="600"/>
      <c r="C67" s="326" t="s">
        <v>432</v>
      </c>
      <c r="D67" s="600"/>
      <c r="E67" s="600"/>
      <c r="F67" s="600"/>
      <c r="G67" s="450">
        <f t="shared" si="10"/>
        <v>1</v>
      </c>
      <c r="H67" s="346">
        <f t="shared" si="0"/>
        <v>45000</v>
      </c>
      <c r="I67" s="107">
        <f t="shared" si="4"/>
        <v>45000</v>
      </c>
      <c r="J67" s="334"/>
      <c r="L67" s="339">
        <v>45000</v>
      </c>
      <c r="M67" s="339">
        <v>42000</v>
      </c>
      <c r="N67" s="339">
        <v>40000</v>
      </c>
      <c r="O67" s="353">
        <v>41600</v>
      </c>
    </row>
    <row r="68" spans="1:15" s="328" customFormat="1" ht="21.75" customHeight="1">
      <c r="A68" s="600"/>
      <c r="B68" s="600"/>
      <c r="C68" s="326" t="s">
        <v>365</v>
      </c>
      <c r="D68" s="600"/>
      <c r="E68" s="600"/>
      <c r="F68" s="600"/>
      <c r="G68" s="450">
        <f t="shared" si="10"/>
        <v>1</v>
      </c>
      <c r="H68" s="346">
        <f t="shared" si="0"/>
        <v>55000</v>
      </c>
      <c r="I68" s="107">
        <f t="shared" si="4"/>
        <v>55000</v>
      </c>
      <c r="J68" s="334"/>
      <c r="L68" s="339">
        <v>55000</v>
      </c>
      <c r="M68" s="339">
        <v>52000</v>
      </c>
      <c r="N68" s="339">
        <v>45000</v>
      </c>
      <c r="O68" s="353">
        <v>52000</v>
      </c>
    </row>
    <row r="69" spans="1:15" s="328" customFormat="1" ht="21.75" customHeight="1">
      <c r="A69" s="600"/>
      <c r="B69" s="600"/>
      <c r="C69" s="326" t="s">
        <v>389</v>
      </c>
      <c r="D69" s="600"/>
      <c r="E69" s="600"/>
      <c r="F69" s="600"/>
      <c r="G69" s="450">
        <f t="shared" si="10"/>
        <v>1</v>
      </c>
      <c r="H69" s="346">
        <f t="shared" si="0"/>
        <v>67600</v>
      </c>
      <c r="I69" s="107">
        <f t="shared" si="4"/>
        <v>67600</v>
      </c>
      <c r="J69" s="334"/>
      <c r="L69" s="339">
        <v>45000</v>
      </c>
      <c r="M69" s="339">
        <v>42000</v>
      </c>
      <c r="N69" s="339">
        <v>40000</v>
      </c>
      <c r="O69" s="353">
        <v>67600</v>
      </c>
    </row>
    <row r="70" spans="1:15" s="328" customFormat="1" ht="21.75" customHeight="1">
      <c r="A70" s="600"/>
      <c r="B70" s="600"/>
      <c r="C70" s="326" t="s">
        <v>433</v>
      </c>
      <c r="D70" s="600"/>
      <c r="E70" s="600"/>
      <c r="F70" s="600"/>
      <c r="G70" s="450">
        <f t="shared" si="10"/>
        <v>1</v>
      </c>
      <c r="H70" s="346">
        <f t="shared" si="0"/>
        <v>83200</v>
      </c>
      <c r="I70" s="107">
        <f t="shared" si="4"/>
        <v>83200</v>
      </c>
      <c r="J70" s="334"/>
      <c r="L70" s="339">
        <v>60000</v>
      </c>
      <c r="M70" s="339">
        <v>58000</v>
      </c>
      <c r="N70" s="339">
        <v>55000</v>
      </c>
      <c r="O70" s="353">
        <v>83200</v>
      </c>
    </row>
    <row r="71" spans="1:15" s="328" customFormat="1" ht="21.75" customHeight="1">
      <c r="A71" s="600"/>
      <c r="B71" s="600"/>
      <c r="C71" s="326" t="s">
        <v>434</v>
      </c>
      <c r="D71" s="600"/>
      <c r="E71" s="600"/>
      <c r="F71" s="600"/>
      <c r="G71" s="450">
        <f t="shared" si="10"/>
        <v>1</v>
      </c>
      <c r="H71" s="346">
        <f t="shared" si="0"/>
        <v>187200</v>
      </c>
      <c r="I71" s="107">
        <f t="shared" si="4"/>
        <v>187200</v>
      </c>
      <c r="J71" s="334"/>
      <c r="L71" s="339">
        <v>180000</v>
      </c>
      <c r="M71" s="339">
        <v>170000</v>
      </c>
      <c r="N71" s="339">
        <v>160000</v>
      </c>
      <c r="O71" s="353">
        <v>187200</v>
      </c>
    </row>
    <row r="72" spans="1:15" s="328" customFormat="1" ht="21.75" customHeight="1">
      <c r="A72" s="600"/>
      <c r="B72" s="600"/>
      <c r="C72" s="327" t="s">
        <v>435</v>
      </c>
      <c r="D72" s="600"/>
      <c r="E72" s="600"/>
      <c r="F72" s="600"/>
      <c r="G72" s="450">
        <f t="shared" si="10"/>
        <v>1</v>
      </c>
      <c r="H72" s="346">
        <f t="shared" ref="H72" si="11">MAX($L72,$M72,$N72,$O72)</f>
        <v>55000</v>
      </c>
      <c r="I72" s="107">
        <f t="shared" si="4"/>
        <v>55000</v>
      </c>
      <c r="J72" s="334"/>
      <c r="L72" s="339">
        <v>55000</v>
      </c>
      <c r="M72" s="339">
        <v>52000</v>
      </c>
      <c r="N72" s="339">
        <v>45000</v>
      </c>
      <c r="O72" s="353">
        <v>52000</v>
      </c>
    </row>
    <row r="73" spans="1:15" ht="21.75" customHeight="1">
      <c r="A73" s="572" t="s">
        <v>125</v>
      </c>
      <c r="B73" s="573"/>
      <c r="C73" s="79"/>
      <c r="D73" s="35"/>
      <c r="E73" s="36"/>
      <c r="F73" s="36"/>
      <c r="G73" s="36"/>
      <c r="H73" s="21"/>
      <c r="I73" s="336">
        <f>SUM(I64:I72)</f>
        <v>610400</v>
      </c>
      <c r="J73" s="21"/>
      <c r="O73" s="354"/>
    </row>
    <row r="74" spans="1:15" ht="21.75" customHeight="1">
      <c r="O74" s="354"/>
    </row>
    <row r="75" spans="1:15" ht="21.75" customHeight="1">
      <c r="O75" s="354"/>
    </row>
    <row r="76" spans="1:15" ht="21.75" customHeight="1">
      <c r="O76" s="354"/>
    </row>
    <row r="77" spans="1:15" ht="21.75" customHeight="1">
      <c r="O77" s="354"/>
    </row>
  </sheetData>
  <mergeCells count="57">
    <mergeCell ref="D20:H20"/>
    <mergeCell ref="F55:F62"/>
    <mergeCell ref="F64:F72"/>
    <mergeCell ref="F21:F26"/>
    <mergeCell ref="F28:F30"/>
    <mergeCell ref="F32:F39"/>
    <mergeCell ref="F41:F53"/>
    <mergeCell ref="E64:E72"/>
    <mergeCell ref="D64:D72"/>
    <mergeCell ref="D63:H63"/>
    <mergeCell ref="E41:E53"/>
    <mergeCell ref="E55:E62"/>
    <mergeCell ref="E11:E15"/>
    <mergeCell ref="F11:F15"/>
    <mergeCell ref="D4:D9"/>
    <mergeCell ref="E4:E9"/>
    <mergeCell ref="D17:D19"/>
    <mergeCell ref="E17:E19"/>
    <mergeCell ref="A41:A53"/>
    <mergeCell ref="B41:B53"/>
    <mergeCell ref="D41:D53"/>
    <mergeCell ref="B55:B62"/>
    <mergeCell ref="D55:D62"/>
    <mergeCell ref="A54:B54"/>
    <mergeCell ref="A55:A62"/>
    <mergeCell ref="A1:J1"/>
    <mergeCell ref="B27:B30"/>
    <mergeCell ref="D28:D30"/>
    <mergeCell ref="A32:A39"/>
    <mergeCell ref="B32:B39"/>
    <mergeCell ref="D32:D39"/>
    <mergeCell ref="F17:F19"/>
    <mergeCell ref="B21:B26"/>
    <mergeCell ref="D21:D26"/>
    <mergeCell ref="E28:E30"/>
    <mergeCell ref="E32:E39"/>
    <mergeCell ref="A20:B20"/>
    <mergeCell ref="A21:A30"/>
    <mergeCell ref="F4:F9"/>
    <mergeCell ref="B11:B15"/>
    <mergeCell ref="D11:D15"/>
    <mergeCell ref="A31:B31"/>
    <mergeCell ref="E21:E26"/>
    <mergeCell ref="A73:B73"/>
    <mergeCell ref="A40:B40"/>
    <mergeCell ref="A3:C3"/>
    <mergeCell ref="B4:B9"/>
    <mergeCell ref="A4:A9"/>
    <mergeCell ref="A10:B10"/>
    <mergeCell ref="A11:A15"/>
    <mergeCell ref="A16:B16"/>
    <mergeCell ref="A17:A19"/>
    <mergeCell ref="B17:B19"/>
    <mergeCell ref="B64:B72"/>
    <mergeCell ref="A63:B63"/>
    <mergeCell ref="A64:A72"/>
    <mergeCell ref="D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설명서</vt:lpstr>
      <vt:lpstr>품질비용</vt:lpstr>
      <vt:lpstr>계획서</vt:lpstr>
      <vt:lpstr>수량입력</vt:lpstr>
      <vt:lpstr>목차 </vt:lpstr>
      <vt:lpstr>토 공</vt:lpstr>
      <vt:lpstr>구조물공</vt:lpstr>
      <vt:lpstr>수리구조물</vt:lpstr>
      <vt:lpstr>부대공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2026-01-04T12:32:46Z</cp:lastPrinted>
  <dcterms:created xsi:type="dcterms:W3CDTF">2022-02-11T17:35:14Z</dcterms:created>
  <dcterms:modified xsi:type="dcterms:W3CDTF">2026-03-18T00:03:29Z</dcterms:modified>
</cp:coreProperties>
</file>